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Rob Newell\Downloads\"/>
    </mc:Choice>
  </mc:AlternateContent>
  <xr:revisionPtr revIDLastSave="0" documentId="13_ncr:1_{BE9D6309-A593-49D9-8F60-8F1C7A619AB2}" xr6:coauthVersionLast="47" xr6:coauthVersionMax="47" xr10:uidLastSave="{00000000-0000-0000-0000-000000000000}"/>
  <bookViews>
    <workbookView xWindow="-120" yWindow="-120" windowWidth="29040" windowHeight="15720" xr2:uid="{E88E44D1-4DB8-44C0-95B6-8DF645813CF0}"/>
  </bookViews>
  <sheets>
    <sheet name="1. List of tables" sheetId="9" r:id="rId1"/>
    <sheet name="2. Results" sheetId="11" r:id="rId2"/>
    <sheet name="3. Scoring &amp; Indicators " sheetId="10" r:id="rId3"/>
    <sheet name="4. Cap mechanism" sheetId="8" r:id="rId4"/>
    <sheet name="5. Vocabulary" sheetId="5" r:id="rId5"/>
  </sheets>
  <definedNames>
    <definedName name="solver_eng" localSheetId="1" hidden="1">1</definedName>
    <definedName name="solver_neg" localSheetId="1" hidden="1">1</definedName>
    <definedName name="solver_num" localSheetId="1" hidden="1">0</definedName>
    <definedName name="solver_opt" localSheetId="1" hidden="1">'2. Results'!$E$34</definedName>
    <definedName name="solver_typ" localSheetId="1" hidden="1">1</definedName>
    <definedName name="solver_val" localSheetId="1" hidden="1">0</definedName>
    <definedName name="solver_ver" localSheetId="1"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4" i="11" l="1"/>
  <c r="W34" i="11"/>
  <c r="L17" i="11"/>
  <c r="U8" i="11"/>
  <c r="U36" i="11" s="1"/>
  <c r="R8" i="11"/>
  <c r="O8" i="11"/>
  <c r="O36" i="11" s="1"/>
  <c r="L8" i="11"/>
  <c r="L36" i="11" s="1"/>
  <c r="H8" i="11"/>
  <c r="H36" i="11" s="1"/>
  <c r="B7" i="11"/>
  <c r="C7" i="11"/>
  <c r="C10" i="11"/>
  <c r="C11" i="11"/>
  <c r="C12" i="11"/>
  <c r="C13" i="11"/>
  <c r="C14" i="11"/>
  <c r="C15" i="11"/>
  <c r="C16" i="11"/>
  <c r="C17" i="11"/>
  <c r="C18" i="11"/>
  <c r="C19" i="11"/>
  <c r="C20" i="11"/>
  <c r="C21" i="11"/>
  <c r="C22" i="11"/>
  <c r="C23" i="11"/>
  <c r="C24" i="11"/>
  <c r="C25" i="11"/>
  <c r="C26" i="11"/>
  <c r="C27" i="11"/>
  <c r="C28" i="11"/>
  <c r="C29" i="11"/>
  <c r="C30" i="11"/>
  <c r="C31" i="11"/>
  <c r="C32" i="11"/>
  <c r="C33" i="11"/>
  <c r="C9" i="11"/>
  <c r="G131" i="10"/>
  <c r="F129" i="10"/>
  <c r="AB103" i="10"/>
  <c r="AA103" i="10"/>
  <c r="Z103" i="10"/>
  <c r="Y103" i="10"/>
  <c r="X103" i="10"/>
  <c r="T103" i="10"/>
  <c r="Q103" i="10"/>
  <c r="N103" i="10"/>
  <c r="K103" i="10"/>
  <c r="G103" i="10"/>
  <c r="E129" i="10"/>
  <c r="E130" i="10" s="1"/>
  <c r="E131" i="10"/>
  <c r="F111" i="10" s="1"/>
  <c r="G35" i="11"/>
  <c r="E37" i="10"/>
  <c r="E45" i="10" s="1"/>
  <c r="E146" i="10"/>
  <c r="F36" i="11"/>
  <c r="G33" i="11"/>
  <c r="E33" i="11"/>
  <c r="G32" i="11"/>
  <c r="E32" i="11"/>
  <c r="G31" i="11"/>
  <c r="E31" i="11"/>
  <c r="G30" i="11"/>
  <c r="E30" i="11"/>
  <c r="G29" i="11"/>
  <c r="E29" i="11"/>
  <c r="G28" i="11"/>
  <c r="E28" i="11"/>
  <c r="G27" i="11"/>
  <c r="E27" i="11"/>
  <c r="G26" i="11"/>
  <c r="E26" i="11"/>
  <c r="G25" i="11"/>
  <c r="E25" i="11"/>
  <c r="G24" i="11"/>
  <c r="E24" i="11"/>
  <c r="G23" i="11"/>
  <c r="E23" i="11"/>
  <c r="G22" i="11"/>
  <c r="E22" i="11"/>
  <c r="G21" i="11"/>
  <c r="E21" i="11"/>
  <c r="G20" i="11"/>
  <c r="E20" i="11"/>
  <c r="G19" i="11"/>
  <c r="E19" i="11"/>
  <c r="G18" i="11"/>
  <c r="E18" i="11"/>
  <c r="G17" i="11"/>
  <c r="E17" i="11"/>
  <c r="G16" i="11"/>
  <c r="E16" i="11"/>
  <c r="G15" i="11"/>
  <c r="E15" i="11"/>
  <c r="G14" i="11"/>
  <c r="E14" i="11"/>
  <c r="G13" i="11"/>
  <c r="E13" i="11"/>
  <c r="G12" i="11"/>
  <c r="E12" i="11"/>
  <c r="G11" i="11"/>
  <c r="E11" i="11"/>
  <c r="G10" i="11"/>
  <c r="E10" i="11"/>
  <c r="G9" i="11"/>
  <c r="E9" i="11"/>
  <c r="R36" i="11"/>
  <c r="G7" i="11"/>
  <c r="E49" i="8"/>
  <c r="E44" i="8"/>
  <c r="F39" i="8"/>
  <c r="F38" i="8"/>
  <c r="F37" i="8"/>
  <c r="F36" i="8"/>
  <c r="F35" i="8"/>
  <c r="F34" i="8"/>
  <c r="F33" i="8"/>
  <c r="F32" i="8"/>
  <c r="F31" i="8"/>
  <c r="F30" i="8"/>
  <c r="F29" i="8"/>
  <c r="F28" i="8"/>
  <c r="F27" i="8"/>
  <c r="F26" i="8"/>
  <c r="F25" i="8"/>
  <c r="F24" i="8"/>
  <c r="F23" i="8"/>
  <c r="F22" i="8"/>
  <c r="F21" i="8"/>
  <c r="F20" i="8"/>
  <c r="F19" i="8"/>
  <c r="F18" i="8"/>
  <c r="F17" i="8"/>
  <c r="F16" i="8"/>
  <c r="F15" i="8"/>
  <c r="R170" i="10"/>
  <c r="O170" i="10"/>
  <c r="L170" i="10"/>
  <c r="I170" i="10"/>
  <c r="E170" i="10"/>
  <c r="R169" i="10"/>
  <c r="O169" i="10"/>
  <c r="L169" i="10"/>
  <c r="I169" i="10"/>
  <c r="E169" i="10"/>
  <c r="R168" i="10"/>
  <c r="O168" i="10"/>
  <c r="L168" i="10"/>
  <c r="I168" i="10"/>
  <c r="E168" i="10"/>
  <c r="R167" i="10"/>
  <c r="O167" i="10"/>
  <c r="L167" i="10"/>
  <c r="I167" i="10"/>
  <c r="E167" i="10"/>
  <c r="R166" i="10"/>
  <c r="O166" i="10"/>
  <c r="L166" i="10"/>
  <c r="I166" i="10"/>
  <c r="E166" i="10"/>
  <c r="R165" i="10"/>
  <c r="O165" i="10"/>
  <c r="L165" i="10"/>
  <c r="I165" i="10"/>
  <c r="E165" i="10"/>
  <c r="R164" i="10"/>
  <c r="O164" i="10"/>
  <c r="L164" i="10"/>
  <c r="I164" i="10"/>
  <c r="E164" i="10"/>
  <c r="R163" i="10"/>
  <c r="O163" i="10"/>
  <c r="L163" i="10"/>
  <c r="I163" i="10"/>
  <c r="E163" i="10"/>
  <c r="R162" i="10"/>
  <c r="O162" i="10"/>
  <c r="L162" i="10"/>
  <c r="I162" i="10"/>
  <c r="E162" i="10"/>
  <c r="R161" i="10"/>
  <c r="O161" i="10"/>
  <c r="L161" i="10"/>
  <c r="I161" i="10"/>
  <c r="E161" i="10"/>
  <c r="R160" i="10"/>
  <c r="O160" i="10"/>
  <c r="L160" i="10"/>
  <c r="I160" i="10"/>
  <c r="E160" i="10"/>
  <c r="R159" i="10"/>
  <c r="O159" i="10"/>
  <c r="L159" i="10"/>
  <c r="I159" i="10"/>
  <c r="E159" i="10"/>
  <c r="R158" i="10"/>
  <c r="O158" i="10"/>
  <c r="L158" i="10"/>
  <c r="I158" i="10"/>
  <c r="E158" i="10"/>
  <c r="R157" i="10"/>
  <c r="O157" i="10"/>
  <c r="L157" i="10"/>
  <c r="I157" i="10"/>
  <c r="E157" i="10"/>
  <c r="R156" i="10"/>
  <c r="O156" i="10"/>
  <c r="L156" i="10"/>
  <c r="I156" i="10"/>
  <c r="E156" i="10"/>
  <c r="R155" i="10"/>
  <c r="O155" i="10"/>
  <c r="L155" i="10"/>
  <c r="I155" i="10"/>
  <c r="E155" i="10"/>
  <c r="R154" i="10"/>
  <c r="O154" i="10"/>
  <c r="L154" i="10"/>
  <c r="I154" i="10"/>
  <c r="E154" i="10"/>
  <c r="R153" i="10"/>
  <c r="O153" i="10"/>
  <c r="L153" i="10"/>
  <c r="I153" i="10"/>
  <c r="E153" i="10"/>
  <c r="R152" i="10"/>
  <c r="O152" i="10"/>
  <c r="L152" i="10"/>
  <c r="I152" i="10"/>
  <c r="E152" i="10"/>
  <c r="R151" i="10"/>
  <c r="O151" i="10"/>
  <c r="L151" i="10"/>
  <c r="I151" i="10"/>
  <c r="E151" i="10"/>
  <c r="R150" i="10"/>
  <c r="O150" i="10"/>
  <c r="L150" i="10"/>
  <c r="I150" i="10"/>
  <c r="E150" i="10"/>
  <c r="R149" i="10"/>
  <c r="O149" i="10"/>
  <c r="L149" i="10"/>
  <c r="I149" i="10"/>
  <c r="E149" i="10"/>
  <c r="R148" i="10"/>
  <c r="O148" i="10"/>
  <c r="L148" i="10"/>
  <c r="I148" i="10"/>
  <c r="E148" i="10"/>
  <c r="R147" i="10"/>
  <c r="O147" i="10"/>
  <c r="L147" i="10"/>
  <c r="I147" i="10"/>
  <c r="E147" i="10"/>
  <c r="R146" i="10"/>
  <c r="O146" i="10"/>
  <c r="L146" i="10"/>
  <c r="I146" i="10"/>
  <c r="R144" i="10"/>
  <c r="O144" i="10"/>
  <c r="L144" i="10"/>
  <c r="I144" i="10"/>
  <c r="E144" i="10"/>
  <c r="R74" i="10"/>
  <c r="O74" i="10"/>
  <c r="L74" i="10"/>
  <c r="I74" i="10"/>
  <c r="E74" i="10"/>
  <c r="A45" i="10"/>
  <c r="S43" i="10"/>
  <c r="R43" i="10"/>
  <c r="Q43" i="10"/>
  <c r="P43" i="10"/>
  <c r="O43" i="10"/>
  <c r="N43" i="10"/>
  <c r="M43" i="10"/>
  <c r="L43" i="10"/>
  <c r="K43" i="10"/>
  <c r="J43" i="10"/>
  <c r="I43" i="10"/>
  <c r="H43" i="10"/>
  <c r="G43" i="10"/>
  <c r="F43" i="10"/>
  <c r="E43" i="10"/>
  <c r="R41" i="10"/>
  <c r="O41" i="10"/>
  <c r="L41" i="10"/>
  <c r="I41" i="10"/>
  <c r="E41" i="10"/>
  <c r="S37" i="10"/>
  <c r="S67" i="10" s="1"/>
  <c r="R37" i="10"/>
  <c r="R68" i="10" s="1"/>
  <c r="Q37" i="10"/>
  <c r="Q45" i="10" s="1"/>
  <c r="P37" i="10"/>
  <c r="P65" i="10" s="1"/>
  <c r="O37" i="10"/>
  <c r="O67" i="10" s="1"/>
  <c r="N37" i="10"/>
  <c r="N64" i="10" s="1"/>
  <c r="M37" i="10"/>
  <c r="M54" i="10" s="1"/>
  <c r="L37" i="10"/>
  <c r="L54" i="10" s="1"/>
  <c r="K37" i="10"/>
  <c r="K59" i="10" s="1"/>
  <c r="J37" i="10"/>
  <c r="J50" i="10" s="1"/>
  <c r="I37" i="10"/>
  <c r="I67" i="10" s="1"/>
  <c r="H37" i="10"/>
  <c r="H65" i="10" s="1"/>
  <c r="G37" i="10"/>
  <c r="G67" i="10" s="1"/>
  <c r="F37" i="10"/>
  <c r="F63" i="10" s="1"/>
  <c r="S10" i="10"/>
  <c r="R10" i="10"/>
  <c r="Q10" i="10"/>
  <c r="P10" i="10"/>
  <c r="O10" i="10"/>
  <c r="N10" i="10"/>
  <c r="M10" i="10"/>
  <c r="L10" i="10"/>
  <c r="K10" i="10"/>
  <c r="J10" i="10"/>
  <c r="I10" i="10"/>
  <c r="H10" i="10"/>
  <c r="G10" i="10"/>
  <c r="F10" i="10"/>
  <c r="E10" i="10"/>
  <c r="R8" i="10"/>
  <c r="O8" i="10"/>
  <c r="L8" i="10"/>
  <c r="I8" i="10"/>
  <c r="E8" i="10"/>
  <c r="F117" i="10" l="1"/>
  <c r="F123" i="10"/>
  <c r="F116" i="10"/>
  <c r="F108" i="10"/>
  <c r="F107" i="10"/>
  <c r="F124" i="10"/>
  <c r="F118" i="10"/>
  <c r="E63" i="10"/>
  <c r="F115" i="10"/>
  <c r="F104" i="10"/>
  <c r="F126" i="10"/>
  <c r="F110" i="10"/>
  <c r="F105" i="10"/>
  <c r="F125" i="10"/>
  <c r="F109" i="10"/>
  <c r="F128" i="10"/>
  <c r="F114" i="10"/>
  <c r="F121" i="10"/>
  <c r="F113" i="10"/>
  <c r="F120" i="10"/>
  <c r="F112" i="10"/>
  <c r="F122" i="10"/>
  <c r="F106" i="10"/>
  <c r="F127" i="10"/>
  <c r="F119" i="10"/>
  <c r="E34" i="11"/>
  <c r="J6" i="11" s="1"/>
  <c r="F54" i="10"/>
  <c r="M55" i="10"/>
  <c r="N63" i="10"/>
  <c r="M69" i="10"/>
  <c r="L46" i="10"/>
  <c r="E47" i="10"/>
  <c r="S51" i="10"/>
  <c r="N45" i="10"/>
  <c r="E54" i="10"/>
  <c r="F64" i="10"/>
  <c r="K69" i="10"/>
  <c r="L48" i="10"/>
  <c r="N56" i="10"/>
  <c r="S49" i="10"/>
  <c r="S50" i="10"/>
  <c r="S60" i="10"/>
  <c r="E51" i="10"/>
  <c r="M62" i="10"/>
  <c r="G45" i="10"/>
  <c r="O48" i="10"/>
  <c r="M45" i="10"/>
  <c r="F47" i="10"/>
  <c r="G49" i="10"/>
  <c r="E52" i="10"/>
  <c r="G54" i="10"/>
  <c r="O56" i="10"/>
  <c r="E61" i="10"/>
  <c r="G64" i="10"/>
  <c r="L69" i="10"/>
  <c r="G47" i="10"/>
  <c r="O49" i="10"/>
  <c r="F52" i="10"/>
  <c r="O54" i="10"/>
  <c r="G57" i="10"/>
  <c r="F62" i="10"/>
  <c r="O64" i="10"/>
  <c r="O45" i="10"/>
  <c r="O47" i="10"/>
  <c r="R49" i="10"/>
  <c r="E53" i="10"/>
  <c r="F55" i="10"/>
  <c r="O57" i="10"/>
  <c r="L62" i="10"/>
  <c r="G65" i="10"/>
  <c r="G46" i="10"/>
  <c r="G48" i="10"/>
  <c r="F53" i="10"/>
  <c r="G55" i="10"/>
  <c r="Q57" i="10"/>
  <c r="O65" i="10"/>
  <c r="J46" i="10"/>
  <c r="J48" i="10"/>
  <c r="R50" i="10"/>
  <c r="G53" i="10"/>
  <c r="J59" i="10"/>
  <c r="G63" i="10"/>
  <c r="J66" i="10"/>
  <c r="O53" i="10"/>
  <c r="O55" i="10"/>
  <c r="R67" i="10"/>
  <c r="R97" i="10" s="1"/>
  <c r="T126" i="10" s="1"/>
  <c r="O46" i="10"/>
  <c r="N48" i="10"/>
  <c r="G56" i="10"/>
  <c r="R60" i="10"/>
  <c r="R90" i="10" s="1"/>
  <c r="O63" i="10"/>
  <c r="K63" i="10"/>
  <c r="K55" i="10"/>
  <c r="K46" i="10"/>
  <c r="K64" i="10"/>
  <c r="K56" i="10"/>
  <c r="K65" i="10"/>
  <c r="K57" i="10"/>
  <c r="K48" i="10"/>
  <c r="K66" i="10"/>
  <c r="K58" i="10"/>
  <c r="K62" i="10"/>
  <c r="K54" i="10"/>
  <c r="K53" i="10"/>
  <c r="S63" i="10"/>
  <c r="S55" i="10"/>
  <c r="S46" i="10"/>
  <c r="S64" i="10"/>
  <c r="S56" i="10"/>
  <c r="S65" i="10"/>
  <c r="S57" i="10"/>
  <c r="S48" i="10"/>
  <c r="S66" i="10"/>
  <c r="S58" i="10"/>
  <c r="S62" i="10"/>
  <c r="S54" i="10"/>
  <c r="S53" i="10"/>
  <c r="F45" i="10"/>
  <c r="M46" i="10"/>
  <c r="H47" i="10"/>
  <c r="S47" i="10"/>
  <c r="J49" i="10"/>
  <c r="I50" i="10"/>
  <c r="J51" i="10"/>
  <c r="K52" i="10"/>
  <c r="L53" i="10"/>
  <c r="N55" i="10"/>
  <c r="J58" i="10"/>
  <c r="R59" i="10"/>
  <c r="K61" i="10"/>
  <c r="N62" i="10"/>
  <c r="R66" i="10"/>
  <c r="K68" i="10"/>
  <c r="S69" i="10"/>
  <c r="Q69" i="10"/>
  <c r="Q61" i="10"/>
  <c r="Q52" i="10"/>
  <c r="Q62" i="10"/>
  <c r="Q54" i="10"/>
  <c r="Q53" i="10"/>
  <c r="Q63" i="10"/>
  <c r="Q55" i="10"/>
  <c r="Q46" i="10"/>
  <c r="Q64" i="10"/>
  <c r="Q56" i="10"/>
  <c r="Q68" i="10"/>
  <c r="Q60" i="10"/>
  <c r="Q51" i="10"/>
  <c r="P47" i="10"/>
  <c r="Q59" i="10"/>
  <c r="I65" i="10"/>
  <c r="L64" i="10"/>
  <c r="L56" i="10"/>
  <c r="L47" i="10"/>
  <c r="L65" i="10"/>
  <c r="L57" i="10"/>
  <c r="L66" i="10"/>
  <c r="L58" i="10"/>
  <c r="L49" i="10"/>
  <c r="L67" i="10"/>
  <c r="L59" i="10"/>
  <c r="L63" i="10"/>
  <c r="L55" i="10"/>
  <c r="S45" i="10"/>
  <c r="N46" i="10"/>
  <c r="I47" i="10"/>
  <c r="F48" i="10"/>
  <c r="P48" i="10"/>
  <c r="K49" i="10"/>
  <c r="K51" i="10"/>
  <c r="L52" i="10"/>
  <c r="M53" i="10"/>
  <c r="H57" i="10"/>
  <c r="P58" i="10"/>
  <c r="S59" i="10"/>
  <c r="L61" i="10"/>
  <c r="H64" i="10"/>
  <c r="L68" i="10"/>
  <c r="P68" i="10"/>
  <c r="P60" i="10"/>
  <c r="P51" i="10"/>
  <c r="P69" i="10"/>
  <c r="P61" i="10"/>
  <c r="P52" i="10"/>
  <c r="P62" i="10"/>
  <c r="P54" i="10"/>
  <c r="P53" i="10"/>
  <c r="P45" i="10"/>
  <c r="P63" i="10"/>
  <c r="P55" i="10"/>
  <c r="P67" i="10"/>
  <c r="P59" i="10"/>
  <c r="P50" i="10"/>
  <c r="I69" i="10"/>
  <c r="I61" i="10"/>
  <c r="I52" i="10"/>
  <c r="I62" i="10"/>
  <c r="I54" i="10"/>
  <c r="I53" i="10"/>
  <c r="I63" i="10"/>
  <c r="I55" i="10"/>
  <c r="I46" i="10"/>
  <c r="I64" i="10"/>
  <c r="I56" i="10"/>
  <c r="I68" i="10"/>
  <c r="I60" i="10"/>
  <c r="I51" i="10"/>
  <c r="H49" i="10"/>
  <c r="J62" i="10"/>
  <c r="J54" i="10"/>
  <c r="J53" i="10"/>
  <c r="J45" i="10"/>
  <c r="J63" i="10"/>
  <c r="J55" i="10"/>
  <c r="J64" i="10"/>
  <c r="J56" i="10"/>
  <c r="J47" i="10"/>
  <c r="J65" i="10"/>
  <c r="J57" i="10"/>
  <c r="J69" i="10"/>
  <c r="J61" i="10"/>
  <c r="J52" i="10"/>
  <c r="I49" i="10"/>
  <c r="P56" i="10"/>
  <c r="J68" i="10"/>
  <c r="E65" i="10"/>
  <c r="E57" i="10"/>
  <c r="E48" i="10"/>
  <c r="E66" i="10"/>
  <c r="E58" i="10"/>
  <c r="E67" i="10"/>
  <c r="E59" i="10"/>
  <c r="E50" i="10"/>
  <c r="E68" i="10"/>
  <c r="E60" i="10"/>
  <c r="E64" i="10"/>
  <c r="E56" i="10"/>
  <c r="M65" i="10"/>
  <c r="M57" i="10"/>
  <c r="M48" i="10"/>
  <c r="M66" i="10"/>
  <c r="M58" i="10"/>
  <c r="M49" i="10"/>
  <c r="M67" i="10"/>
  <c r="M59" i="10"/>
  <c r="M50" i="10"/>
  <c r="M68" i="10"/>
  <c r="M60" i="10"/>
  <c r="M64" i="10"/>
  <c r="M56" i="10"/>
  <c r="I45" i="10"/>
  <c r="E46" i="10"/>
  <c r="K47" i="10"/>
  <c r="Q48" i="10"/>
  <c r="K50" i="10"/>
  <c r="L51" i="10"/>
  <c r="M52" i="10"/>
  <c r="N53" i="10"/>
  <c r="N54" i="10"/>
  <c r="L84" i="10" s="1"/>
  <c r="N113" i="10" s="1"/>
  <c r="F56" i="10"/>
  <c r="I57" i="10"/>
  <c r="Q58" i="10"/>
  <c r="J60" i="10"/>
  <c r="M61" i="10"/>
  <c r="Q65" i="10"/>
  <c r="J67" i="10"/>
  <c r="H68" i="10"/>
  <c r="H60" i="10"/>
  <c r="H51" i="10"/>
  <c r="H69" i="10"/>
  <c r="H61" i="10"/>
  <c r="H52" i="10"/>
  <c r="H62" i="10"/>
  <c r="H54" i="10"/>
  <c r="H53" i="10"/>
  <c r="H45" i="10"/>
  <c r="H63" i="10"/>
  <c r="H55" i="10"/>
  <c r="H67" i="10"/>
  <c r="H59" i="10"/>
  <c r="H46" i="10"/>
  <c r="R62" i="10"/>
  <c r="R54" i="10"/>
  <c r="R53" i="10"/>
  <c r="R45" i="10"/>
  <c r="R63" i="10"/>
  <c r="R55" i="10"/>
  <c r="R64" i="10"/>
  <c r="R56" i="10"/>
  <c r="R47" i="10"/>
  <c r="R65" i="10"/>
  <c r="R57" i="10"/>
  <c r="R69" i="10"/>
  <c r="R61" i="10"/>
  <c r="R52" i="10"/>
  <c r="Q47" i="10"/>
  <c r="Q66" i="10"/>
  <c r="F66" i="10"/>
  <c r="F58" i="10"/>
  <c r="F49" i="10"/>
  <c r="F67" i="10"/>
  <c r="F59" i="10"/>
  <c r="F50" i="10"/>
  <c r="F68" i="10"/>
  <c r="F60" i="10"/>
  <c r="F51" i="10"/>
  <c r="F69" i="10"/>
  <c r="F61" i="10"/>
  <c r="F65" i="10"/>
  <c r="F57" i="10"/>
  <c r="N66" i="10"/>
  <c r="N58" i="10"/>
  <c r="N49" i="10"/>
  <c r="N67" i="10"/>
  <c r="N59" i="10"/>
  <c r="N50" i="10"/>
  <c r="N68" i="10"/>
  <c r="N60" i="10"/>
  <c r="N51" i="10"/>
  <c r="N69" i="10"/>
  <c r="N61" i="10"/>
  <c r="N65" i="10"/>
  <c r="N57" i="10"/>
  <c r="K45" i="10"/>
  <c r="F46" i="10"/>
  <c r="P46" i="10"/>
  <c r="M47" i="10"/>
  <c r="H48" i="10"/>
  <c r="R48" i="10"/>
  <c r="P49" i="10"/>
  <c r="L50" i="10"/>
  <c r="M51" i="10"/>
  <c r="N52" i="10"/>
  <c r="R58" i="10"/>
  <c r="K60" i="10"/>
  <c r="S61" i="10"/>
  <c r="H66" i="10"/>
  <c r="K67" i="10"/>
  <c r="S68" i="10"/>
  <c r="R98" i="10" s="1"/>
  <c r="T127" i="10" s="1"/>
  <c r="H58" i="10"/>
  <c r="P66" i="10"/>
  <c r="H50" i="10"/>
  <c r="I58" i="10"/>
  <c r="L45" i="10"/>
  <c r="R46" i="10"/>
  <c r="N47" i="10"/>
  <c r="I48" i="10"/>
  <c r="E49" i="10"/>
  <c r="Q49" i="10"/>
  <c r="Q50" i="10"/>
  <c r="R51" i="10"/>
  <c r="S52" i="10"/>
  <c r="E55" i="10"/>
  <c r="H56" i="10"/>
  <c r="P57" i="10"/>
  <c r="I59" i="10"/>
  <c r="L60" i="10"/>
  <c r="E62" i="10"/>
  <c r="M63" i="10"/>
  <c r="P64" i="10"/>
  <c r="I66" i="10"/>
  <c r="Q67" i="10"/>
  <c r="E69" i="10"/>
  <c r="G58" i="10"/>
  <c r="O58" i="10"/>
  <c r="G66" i="10"/>
  <c r="O66" i="10"/>
  <c r="G62" i="10"/>
  <c r="O62" i="10"/>
  <c r="G52" i="10"/>
  <c r="O52" i="10"/>
  <c r="G61" i="10"/>
  <c r="O61" i="10"/>
  <c r="G69" i="10"/>
  <c r="O69" i="10"/>
  <c r="G51" i="10"/>
  <c r="O51" i="10"/>
  <c r="G60" i="10"/>
  <c r="O60" i="10"/>
  <c r="G68" i="10"/>
  <c r="O68" i="10"/>
  <c r="G50" i="10"/>
  <c r="O50" i="10"/>
  <c r="G59" i="10"/>
  <c r="O59" i="10"/>
  <c r="S169" i="10" l="1"/>
  <c r="U32" i="11" s="1"/>
  <c r="M155" i="10"/>
  <c r="O18" i="11" s="1"/>
  <c r="S168" i="10"/>
  <c r="U31" i="11" s="1"/>
  <c r="T119" i="10"/>
  <c r="R94" i="10"/>
  <c r="T123" i="10" s="1"/>
  <c r="E77" i="10"/>
  <c r="G106" i="10" s="1"/>
  <c r="O87" i="10"/>
  <c r="Q116" i="10" s="1"/>
  <c r="R84" i="10"/>
  <c r="T113" i="10" s="1"/>
  <c r="I96" i="10"/>
  <c r="K125" i="10" s="1"/>
  <c r="R86" i="10"/>
  <c r="T115" i="10" s="1"/>
  <c r="O95" i="10"/>
  <c r="Q124" i="10" s="1"/>
  <c r="R83" i="10"/>
  <c r="T112" i="10" s="1"/>
  <c r="I78" i="10"/>
  <c r="K107" i="10" s="1"/>
  <c r="O85" i="10"/>
  <c r="Q114" i="10" s="1"/>
  <c r="O83" i="10"/>
  <c r="Q112" i="10" s="1"/>
  <c r="L99" i="10"/>
  <c r="N128" i="10" s="1"/>
  <c r="I99" i="10"/>
  <c r="K128" i="10" s="1"/>
  <c r="O76" i="10"/>
  <c r="Q105" i="10" s="1"/>
  <c r="L92" i="10"/>
  <c r="N121" i="10" s="1"/>
  <c r="E81" i="10"/>
  <c r="G110" i="10" s="1"/>
  <c r="R77" i="10"/>
  <c r="T106" i="10" s="1"/>
  <c r="I76" i="10"/>
  <c r="K105" i="10" s="1"/>
  <c r="O86" i="10"/>
  <c r="Q115" i="10" s="1"/>
  <c r="O80" i="10"/>
  <c r="Q109" i="10" s="1"/>
  <c r="O99" i="10"/>
  <c r="Q128" i="10" s="1"/>
  <c r="O96" i="10"/>
  <c r="Q125" i="10" s="1"/>
  <c r="R81" i="10"/>
  <c r="T110" i="10" s="1"/>
  <c r="I88" i="10"/>
  <c r="K117" i="10" s="1"/>
  <c r="R85" i="10"/>
  <c r="T114" i="10" s="1"/>
  <c r="I79" i="10"/>
  <c r="K108" i="10" s="1"/>
  <c r="R80" i="10"/>
  <c r="T109" i="10" s="1"/>
  <c r="R99" i="10"/>
  <c r="T128" i="10" s="1"/>
  <c r="E93" i="10"/>
  <c r="G122" i="10" s="1"/>
  <c r="R93" i="10"/>
  <c r="T122" i="10" s="1"/>
  <c r="I89" i="10"/>
  <c r="K118" i="10" s="1"/>
  <c r="E79" i="10"/>
  <c r="L75" i="10"/>
  <c r="N104" i="10" s="1"/>
  <c r="R88" i="10"/>
  <c r="T117" i="10" s="1"/>
  <c r="O82" i="10"/>
  <c r="Q111" i="10" s="1"/>
  <c r="L80" i="10"/>
  <c r="N109" i="10" s="1"/>
  <c r="O78" i="10"/>
  <c r="Q107" i="10" s="1"/>
  <c r="O91" i="10"/>
  <c r="Q120" i="10" s="1"/>
  <c r="E91" i="10"/>
  <c r="G120" i="10" s="1"/>
  <c r="O75" i="10"/>
  <c r="Q104" i="10" s="1"/>
  <c r="I91" i="10"/>
  <c r="K120" i="10" s="1"/>
  <c r="O97" i="10"/>
  <c r="Q126" i="10" s="1"/>
  <c r="E84" i="10"/>
  <c r="E83" i="10"/>
  <c r="E82" i="10"/>
  <c r="G111" i="10" s="1"/>
  <c r="R78" i="10"/>
  <c r="T107" i="10" s="1"/>
  <c r="O94" i="10"/>
  <c r="L78" i="10"/>
  <c r="N107" i="10" s="1"/>
  <c r="R79" i="10"/>
  <c r="T108" i="10" s="1"/>
  <c r="E76" i="10"/>
  <c r="G105" i="10" s="1"/>
  <c r="E94" i="10"/>
  <c r="G123" i="10" s="1"/>
  <c r="E78" i="10"/>
  <c r="G107" i="10" s="1"/>
  <c r="I97" i="10"/>
  <c r="K126" i="10" s="1"/>
  <c r="L76" i="10"/>
  <c r="N105" i="10" s="1"/>
  <c r="O79" i="10"/>
  <c r="Q108" i="10" s="1"/>
  <c r="I94" i="10"/>
  <c r="K123" i="10" s="1"/>
  <c r="E75" i="10"/>
  <c r="G104" i="10" s="1"/>
  <c r="O77" i="10"/>
  <c r="Q106" i="10" s="1"/>
  <c r="O93" i="10"/>
  <c r="Q122" i="10" s="1"/>
  <c r="E80" i="10"/>
  <c r="G109" i="10" s="1"/>
  <c r="E92" i="10"/>
  <c r="E89" i="10"/>
  <c r="I85" i="10"/>
  <c r="K114" i="10" s="1"/>
  <c r="O84" i="10"/>
  <c r="L82" i="10"/>
  <c r="N111" i="10" s="1"/>
  <c r="R96" i="10"/>
  <c r="T125" i="10" s="1"/>
  <c r="R75" i="10"/>
  <c r="T104" i="10" s="1"/>
  <c r="I87" i="10"/>
  <c r="K116" i="10" s="1"/>
  <c r="I81" i="10"/>
  <c r="K110" i="10" s="1"/>
  <c r="I83" i="10"/>
  <c r="K112" i="10" s="1"/>
  <c r="L86" i="10"/>
  <c r="N115" i="10" s="1"/>
  <c r="E86" i="10"/>
  <c r="G115" i="10" s="1"/>
  <c r="R95" i="10"/>
  <c r="T124" i="10" s="1"/>
  <c r="E97" i="10"/>
  <c r="G126" i="10" s="1"/>
  <c r="L98" i="10"/>
  <c r="N127" i="10" s="1"/>
  <c r="L85" i="10"/>
  <c r="N114" i="10" s="1"/>
  <c r="L95" i="10"/>
  <c r="N124" i="10" s="1"/>
  <c r="R92" i="10"/>
  <c r="T121" i="10" s="1"/>
  <c r="E88" i="10"/>
  <c r="G117" i="10" s="1"/>
  <c r="I93" i="10"/>
  <c r="K122" i="10" s="1"/>
  <c r="L93" i="10"/>
  <c r="N122" i="10" s="1"/>
  <c r="L77" i="10"/>
  <c r="N106" i="10" s="1"/>
  <c r="R87" i="10"/>
  <c r="T116" i="10" s="1"/>
  <c r="L87" i="10"/>
  <c r="N116" i="10" s="1"/>
  <c r="O90" i="10"/>
  <c r="Q119" i="10" s="1"/>
  <c r="I90" i="10"/>
  <c r="K119" i="10" s="1"/>
  <c r="I84" i="10"/>
  <c r="L97" i="10"/>
  <c r="N126" i="10" s="1"/>
  <c r="L94" i="10"/>
  <c r="N123" i="10" s="1"/>
  <c r="L83" i="10"/>
  <c r="N112" i="10" s="1"/>
  <c r="O98" i="10"/>
  <c r="Q127" i="10" s="1"/>
  <c r="L90" i="10"/>
  <c r="N119" i="10" s="1"/>
  <c r="E99" i="10"/>
  <c r="G128" i="10" s="1"/>
  <c r="O89" i="10"/>
  <c r="Q118" i="10" s="1"/>
  <c r="O81" i="10"/>
  <c r="Q110" i="10" s="1"/>
  <c r="O92" i="10"/>
  <c r="Q121" i="10" s="1"/>
  <c r="E85" i="10"/>
  <c r="G114" i="10" s="1"/>
  <c r="R76" i="10"/>
  <c r="T105" i="10" s="1"/>
  <c r="R82" i="10"/>
  <c r="T111" i="10" s="1"/>
  <c r="I75" i="10"/>
  <c r="K104" i="10" s="1"/>
  <c r="E90" i="10"/>
  <c r="G119" i="10" s="1"/>
  <c r="E87" i="10"/>
  <c r="G116" i="10" s="1"/>
  <c r="I98" i="10"/>
  <c r="K127" i="10" s="1"/>
  <c r="I92" i="10"/>
  <c r="K121" i="10" s="1"/>
  <c r="L79" i="10"/>
  <c r="N108" i="10" s="1"/>
  <c r="I95" i="10"/>
  <c r="K124" i="10" s="1"/>
  <c r="R89" i="10"/>
  <c r="T118" i="10" s="1"/>
  <c r="L96" i="10"/>
  <c r="N125" i="10" s="1"/>
  <c r="O88" i="10"/>
  <c r="Q117" i="10" s="1"/>
  <c r="E96" i="10"/>
  <c r="G125" i="10" s="1"/>
  <c r="L91" i="10"/>
  <c r="N120" i="10" s="1"/>
  <c r="L89" i="10"/>
  <c r="N118" i="10" s="1"/>
  <c r="I80" i="10"/>
  <c r="K109" i="10" s="1"/>
  <c r="R91" i="10"/>
  <c r="T120" i="10" s="1"/>
  <c r="L81" i="10"/>
  <c r="N110" i="10" s="1"/>
  <c r="E98" i="10"/>
  <c r="G127" i="10" s="1"/>
  <c r="E95" i="10"/>
  <c r="G124" i="10" s="1"/>
  <c r="I86" i="10"/>
  <c r="K115" i="10" s="1"/>
  <c r="I82" i="10"/>
  <c r="K111" i="10" s="1"/>
  <c r="I77" i="10"/>
  <c r="K106" i="10" s="1"/>
  <c r="L88" i="10"/>
  <c r="N117" i="10" s="1"/>
  <c r="J153" i="10" l="1"/>
  <c r="L16" i="11" s="1"/>
  <c r="J157" i="10"/>
  <c r="L20" i="11" s="1"/>
  <c r="P160" i="10"/>
  <c r="R23" i="11" s="1"/>
  <c r="J161" i="10"/>
  <c r="L24" i="11" s="1"/>
  <c r="S163" i="10"/>
  <c r="U26" i="11" s="1"/>
  <c r="J154" i="10"/>
  <c r="S149" i="10"/>
  <c r="U12" i="11" s="1"/>
  <c r="P162" i="10"/>
  <c r="R25" i="11" s="1"/>
  <c r="W25" i="11" s="1"/>
  <c r="S164" i="10"/>
  <c r="U27" i="11" s="1"/>
  <c r="P167" i="10"/>
  <c r="R30" i="11" s="1"/>
  <c r="S157" i="10"/>
  <c r="U20" i="11" s="1"/>
  <c r="S161" i="10"/>
  <c r="U24" i="11" s="1"/>
  <c r="M161" i="10"/>
  <c r="O24" i="11" s="1"/>
  <c r="P159" i="10"/>
  <c r="R22" i="11" s="1"/>
  <c r="P161" i="10"/>
  <c r="R24" i="11" s="1"/>
  <c r="M166" i="10"/>
  <c r="O29" i="11" s="1"/>
  <c r="J152" i="10"/>
  <c r="L15" i="11" s="1"/>
  <c r="J168" i="10"/>
  <c r="L31" i="11" s="1"/>
  <c r="P149" i="10"/>
  <c r="R12" i="11" s="1"/>
  <c r="P170" i="10"/>
  <c r="R33" i="11" s="1"/>
  <c r="J170" i="10"/>
  <c r="L33" i="11" s="1"/>
  <c r="J167" i="10"/>
  <c r="L30" i="11" s="1"/>
  <c r="M167" i="10"/>
  <c r="O30" i="11" s="1"/>
  <c r="J158" i="10"/>
  <c r="L21" i="11" s="1"/>
  <c r="M151" i="10"/>
  <c r="O14" i="11" s="1"/>
  <c r="S155" i="10"/>
  <c r="U18" i="11" s="1"/>
  <c r="M152" i="10"/>
  <c r="O15" i="11" s="1"/>
  <c r="S153" i="10"/>
  <c r="U16" i="11" s="1"/>
  <c r="S158" i="10"/>
  <c r="U21" i="11" s="1"/>
  <c r="P164" i="10"/>
  <c r="R27" i="11" s="1"/>
  <c r="P153" i="10"/>
  <c r="R16" i="11" s="1"/>
  <c r="S151" i="10"/>
  <c r="U14" i="11" s="1"/>
  <c r="P157" i="10"/>
  <c r="R20" i="11" s="1"/>
  <c r="P154" i="10"/>
  <c r="R17" i="11" s="1"/>
  <c r="P158" i="10"/>
  <c r="R21" i="11" s="1"/>
  <c r="M170" i="10"/>
  <c r="O33" i="11" s="1"/>
  <c r="S160" i="10"/>
  <c r="U23" i="11" s="1"/>
  <c r="P169" i="10"/>
  <c r="R32" i="11" s="1"/>
  <c r="M169" i="10"/>
  <c r="O32" i="11" s="1"/>
  <c r="S162" i="10"/>
  <c r="U25" i="11" s="1"/>
  <c r="J166" i="10"/>
  <c r="L29" i="11" s="1"/>
  <c r="M154" i="10"/>
  <c r="O17" i="11" s="1"/>
  <c r="M148" i="10"/>
  <c r="O11" i="11" s="1"/>
  <c r="S167" i="10"/>
  <c r="U30" i="11" s="1"/>
  <c r="P148" i="10"/>
  <c r="R11" i="11" s="1"/>
  <c r="P168" i="10"/>
  <c r="R31" i="11" s="1"/>
  <c r="S159" i="10"/>
  <c r="U22" i="11" s="1"/>
  <c r="J150" i="10"/>
  <c r="L13" i="11" s="1"/>
  <c r="P156" i="10"/>
  <c r="R19" i="11" s="1"/>
  <c r="M156" i="10"/>
  <c r="O19" i="11" s="1"/>
  <c r="P151" i="10"/>
  <c r="R14" i="11" s="1"/>
  <c r="J151" i="10"/>
  <c r="L14" i="11" s="1"/>
  <c r="M150" i="10"/>
  <c r="O13" i="11" s="1"/>
  <c r="M165" i="10"/>
  <c r="O28" i="11" s="1"/>
  <c r="M164" i="10"/>
  <c r="O27" i="11" s="1"/>
  <c r="S166" i="10"/>
  <c r="U29" i="11" s="1"/>
  <c r="M153" i="10"/>
  <c r="O16" i="11" s="1"/>
  <c r="S150" i="10"/>
  <c r="U13" i="11" s="1"/>
  <c r="J162" i="10"/>
  <c r="L25" i="11" s="1"/>
  <c r="S156" i="10"/>
  <c r="U19" i="11" s="1"/>
  <c r="S148" i="10"/>
  <c r="U11" i="11" s="1"/>
  <c r="J149" i="10"/>
  <c r="L12" i="11" s="1"/>
  <c r="M158" i="10"/>
  <c r="O21" i="11" s="1"/>
  <c r="S170" i="10"/>
  <c r="U33" i="11" s="1"/>
  <c r="M159" i="10"/>
  <c r="O22" i="11" s="1"/>
  <c r="J148" i="10"/>
  <c r="L11" i="11" s="1"/>
  <c r="M160" i="10"/>
  <c r="O23" i="11" s="1"/>
  <c r="J163" i="10"/>
  <c r="L26" i="11" s="1"/>
  <c r="P163" i="10"/>
  <c r="R26" i="11" s="1"/>
  <c r="M168" i="10"/>
  <c r="O31" i="11" s="1"/>
  <c r="J164" i="10"/>
  <c r="L27" i="11" s="1"/>
  <c r="J165" i="10"/>
  <c r="L28" i="11" s="1"/>
  <c r="M149" i="10"/>
  <c r="O12" i="11" s="1"/>
  <c r="J159" i="10"/>
  <c r="L22" i="11" s="1"/>
  <c r="S154" i="10"/>
  <c r="U17" i="11" s="1"/>
  <c r="S165" i="10"/>
  <c r="U28" i="11" s="1"/>
  <c r="M162" i="10"/>
  <c r="O25" i="11" s="1"/>
  <c r="J169" i="10"/>
  <c r="L32" i="11" s="1"/>
  <c r="P152" i="10"/>
  <c r="R15" i="11" s="1"/>
  <c r="M157" i="10"/>
  <c r="O20" i="11" s="1"/>
  <c r="J156" i="10"/>
  <c r="L19" i="11" s="1"/>
  <c r="P150" i="10"/>
  <c r="R13" i="11" s="1"/>
  <c r="J160" i="10"/>
  <c r="L23" i="11" s="1"/>
  <c r="S152" i="10"/>
  <c r="U15" i="11" s="1"/>
  <c r="M163" i="10"/>
  <c r="O26" i="11" s="1"/>
  <c r="P166" i="10"/>
  <c r="R29" i="11" s="1"/>
  <c r="G166" i="10"/>
  <c r="H29" i="11" s="1"/>
  <c r="G170" i="10"/>
  <c r="H33" i="11" s="1"/>
  <c r="W33" i="11" s="1"/>
  <c r="G164" i="10"/>
  <c r="H27" i="11" s="1"/>
  <c r="G149" i="10"/>
  <c r="H12" i="11" s="1"/>
  <c r="W12" i="11" s="1"/>
  <c r="G156" i="10"/>
  <c r="H19" i="11" s="1"/>
  <c r="G169" i="10"/>
  <c r="H32" i="11" s="1"/>
  <c r="W32" i="11" s="1"/>
  <c r="G148" i="10"/>
  <c r="H11" i="11" s="1"/>
  <c r="W11" i="11" s="1"/>
  <c r="G157" i="10"/>
  <c r="H20" i="11" s="1"/>
  <c r="W20" i="11" s="1"/>
  <c r="G152" i="10"/>
  <c r="H15" i="11" s="1"/>
  <c r="W15" i="11" s="1"/>
  <c r="G165" i="10"/>
  <c r="H28" i="11" s="1"/>
  <c r="W28" i="11" s="1"/>
  <c r="G159" i="10"/>
  <c r="H22" i="11" s="1"/>
  <c r="W22" i="11" s="1"/>
  <c r="G162" i="10"/>
  <c r="H25" i="11" s="1"/>
  <c r="G161" i="10"/>
  <c r="H24" i="11" s="1"/>
  <c r="G151" i="10"/>
  <c r="H14" i="11" s="1"/>
  <c r="W14" i="11" s="1"/>
  <c r="G168" i="10"/>
  <c r="H31" i="11" s="1"/>
  <c r="G147" i="10"/>
  <c r="H10" i="11" s="1"/>
  <c r="G167" i="10"/>
  <c r="H30" i="11" s="1"/>
  <c r="W30" i="11" s="1"/>
  <c r="G158" i="10"/>
  <c r="H21" i="11" s="1"/>
  <c r="M146" i="10"/>
  <c r="O9" i="11" s="1"/>
  <c r="N129" i="10"/>
  <c r="T129" i="10"/>
  <c r="S147" i="10"/>
  <c r="U10" i="11" s="1"/>
  <c r="J147" i="10"/>
  <c r="L10" i="11" s="1"/>
  <c r="K113" i="10"/>
  <c r="Q123" i="10"/>
  <c r="M147" i="10"/>
  <c r="O10" i="11" s="1"/>
  <c r="P147" i="10"/>
  <c r="R10" i="11" s="1"/>
  <c r="Q113" i="10"/>
  <c r="W29" i="11"/>
  <c r="W19" i="11"/>
  <c r="W31" i="11"/>
  <c r="P146" i="10"/>
  <c r="R9" i="11" s="1"/>
  <c r="S146" i="10"/>
  <c r="U9" i="11" s="1"/>
  <c r="J146" i="10"/>
  <c r="L9" i="11" s="1"/>
  <c r="G118" i="10"/>
  <c r="G146" i="10"/>
  <c r="H9" i="11" s="1"/>
  <c r="G108" i="10"/>
  <c r="G121" i="10"/>
  <c r="G153" i="10"/>
  <c r="H16" i="11" s="1"/>
  <c r="W16" i="11" s="1"/>
  <c r="G112" i="10"/>
  <c r="G113" i="10"/>
  <c r="W48" i="10"/>
  <c r="W61" i="10" s="1"/>
  <c r="W21" i="11" l="1"/>
  <c r="W24" i="11"/>
  <c r="W27" i="11"/>
  <c r="G130" i="10"/>
  <c r="P165" i="10"/>
  <c r="R28" i="11" s="1"/>
  <c r="T130" i="10"/>
  <c r="T131" i="10" s="1"/>
  <c r="T132" i="10"/>
  <c r="V132" i="10"/>
  <c r="J155" i="10"/>
  <c r="L18" i="11" s="1"/>
  <c r="L34" i="11" s="1"/>
  <c r="P155" i="10"/>
  <c r="R18" i="11" s="1"/>
  <c r="N130" i="10"/>
  <c r="N131" i="10" s="1"/>
  <c r="P132" i="10" s="1"/>
  <c r="N132" i="10"/>
  <c r="G129" i="10"/>
  <c r="G132" i="10" s="1"/>
  <c r="G160" i="10"/>
  <c r="H23" i="11" s="1"/>
  <c r="W23" i="11" s="1"/>
  <c r="G163" i="10"/>
  <c r="H26" i="11" s="1"/>
  <c r="W26" i="11" s="1"/>
  <c r="G154" i="10"/>
  <c r="H17" i="11" s="1"/>
  <c r="W17" i="11" s="1"/>
  <c r="O34" i="11"/>
  <c r="G155" i="10"/>
  <c r="H18" i="11" s="1"/>
  <c r="W18" i="11" s="1"/>
  <c r="W10" i="11"/>
  <c r="U34" i="11"/>
  <c r="K129" i="10"/>
  <c r="Q129" i="10"/>
  <c r="G150" i="10"/>
  <c r="H13" i="11" s="1"/>
  <c r="W9" i="11"/>
  <c r="R34" i="11" l="1"/>
  <c r="P133" i="10"/>
  <c r="N133" i="10"/>
  <c r="Z125" i="10"/>
  <c r="Z110" i="10"/>
  <c r="Z112" i="10"/>
  <c r="Z127" i="10"/>
  <c r="Z114" i="10"/>
  <c r="Z123" i="10"/>
  <c r="Z115" i="10"/>
  <c r="Z126" i="10"/>
  <c r="Z124" i="10"/>
  <c r="Z106" i="10"/>
  <c r="Z107" i="10"/>
  <c r="Z109" i="10"/>
  <c r="Z105" i="10"/>
  <c r="Z128" i="10"/>
  <c r="Z122" i="10"/>
  <c r="Z121" i="10"/>
  <c r="Z104" i="10"/>
  <c r="Z116" i="10"/>
  <c r="Z108" i="10"/>
  <c r="Z111" i="10"/>
  <c r="V133" i="10"/>
  <c r="AB118" i="10" s="1"/>
  <c r="T133" i="10"/>
  <c r="AB126" i="10"/>
  <c r="AB115" i="10"/>
  <c r="AB128" i="10"/>
  <c r="AB125" i="10"/>
  <c r="AB123" i="10"/>
  <c r="AB110" i="10"/>
  <c r="AB121" i="10"/>
  <c r="AB111" i="10"/>
  <c r="AB106" i="10"/>
  <c r="AB116" i="10"/>
  <c r="AB122" i="10"/>
  <c r="AB109" i="10"/>
  <c r="AB108" i="10"/>
  <c r="AB105" i="10"/>
  <c r="AB124" i="10"/>
  <c r="AB107" i="10"/>
  <c r="AB112" i="10"/>
  <c r="AB104" i="10"/>
  <c r="I132" i="10"/>
  <c r="X109" i="10" s="1"/>
  <c r="Q130" i="10"/>
  <c r="Q131" i="10" s="1"/>
  <c r="Q132" i="10"/>
  <c r="S132" i="10"/>
  <c r="X112" i="10"/>
  <c r="X128" i="10"/>
  <c r="X115" i="10"/>
  <c r="X106" i="10"/>
  <c r="X126" i="10"/>
  <c r="X114" i="10"/>
  <c r="X105" i="10"/>
  <c r="K130" i="10"/>
  <c r="K131" i="10" s="1"/>
  <c r="K132" i="10"/>
  <c r="M132" i="10"/>
  <c r="W13" i="11"/>
  <c r="H34" i="11"/>
  <c r="X110" i="10" l="1"/>
  <c r="X116" i="10"/>
  <c r="X111" i="10"/>
  <c r="X108" i="10"/>
  <c r="X123" i="10"/>
  <c r="X124" i="10"/>
  <c r="I133" i="10"/>
  <c r="G134" i="10" s="1"/>
  <c r="G133" i="10"/>
  <c r="X104" i="10"/>
  <c r="X122" i="10"/>
  <c r="Q133" i="10"/>
  <c r="S133" i="10"/>
  <c r="AA124" i="10" s="1"/>
  <c r="AA119" i="10"/>
  <c r="AA107" i="10"/>
  <c r="AA126" i="10"/>
  <c r="AA111" i="10"/>
  <c r="AA116" i="10"/>
  <c r="AA108" i="10"/>
  <c r="AA128" i="10"/>
  <c r="AA121" i="10"/>
  <c r="AA109" i="10"/>
  <c r="AA104" i="10"/>
  <c r="AA118" i="10"/>
  <c r="AA105" i="10"/>
  <c r="AA117" i="10"/>
  <c r="AA106" i="10"/>
  <c r="AA122" i="10"/>
  <c r="AA112" i="10"/>
  <c r="AA127" i="10"/>
  <c r="AA114" i="10"/>
  <c r="AA110" i="10"/>
  <c r="AA125" i="10"/>
  <c r="AA115" i="10"/>
  <c r="AA113" i="10"/>
  <c r="AA123" i="10"/>
  <c r="X125" i="10"/>
  <c r="X121" i="10"/>
  <c r="X107" i="10"/>
  <c r="V134" i="10"/>
  <c r="T134" i="10"/>
  <c r="Y104" i="10"/>
  <c r="Y121" i="10"/>
  <c r="Y123" i="10"/>
  <c r="Y109" i="10"/>
  <c r="Y107" i="10"/>
  <c r="Y106" i="10"/>
  <c r="Y105" i="10"/>
  <c r="Y111" i="10"/>
  <c r="Y116" i="10"/>
  <c r="Y115" i="10"/>
  <c r="Y110" i="10"/>
  <c r="Y128" i="10"/>
  <c r="Y108" i="10"/>
  <c r="Y114" i="10"/>
  <c r="Y112" i="10"/>
  <c r="Y127" i="10"/>
  <c r="Y126" i="10"/>
  <c r="Y125" i="10"/>
  <c r="Y122" i="10"/>
  <c r="Y124" i="10"/>
  <c r="X127" i="10"/>
  <c r="AB114" i="10"/>
  <c r="P134" i="10"/>
  <c r="N134" i="10"/>
  <c r="K133" i="10"/>
  <c r="M133" i="10"/>
  <c r="I134" i="10" l="1"/>
  <c r="X118" i="10" s="1"/>
  <c r="V135" i="10"/>
  <c r="T135" i="10"/>
  <c r="AB120" i="10"/>
  <c r="AB127" i="10"/>
  <c r="AB119" i="10"/>
  <c r="AB113" i="10"/>
  <c r="X119" i="10"/>
  <c r="X120" i="10"/>
  <c r="AB117" i="10"/>
  <c r="P135" i="10"/>
  <c r="N135" i="10"/>
  <c r="Z118" i="10"/>
  <c r="Z113" i="10"/>
  <c r="Z120" i="10"/>
  <c r="Z119" i="10"/>
  <c r="Z117" i="10"/>
  <c r="X113" i="10"/>
  <c r="X117" i="10"/>
  <c r="S134" i="10"/>
  <c r="Q134" i="10"/>
  <c r="Y118" i="10"/>
  <c r="Y113" i="10"/>
  <c r="G135" i="10"/>
  <c r="I135" i="10"/>
  <c r="K134" i="10"/>
  <c r="M134" i="10"/>
  <c r="Y117" i="10" s="1"/>
  <c r="S135" i="10" l="1"/>
  <c r="Q135" i="10"/>
  <c r="AA120" i="10"/>
  <c r="Y119" i="10"/>
  <c r="Y120" i="10"/>
  <c r="M135" i="10"/>
  <c r="K135" i="10"/>
</calcChain>
</file>

<file path=xl/sharedStrings.xml><?xml version="1.0" encoding="utf-8"?>
<sst xmlns="http://schemas.openxmlformats.org/spreadsheetml/2006/main" count="685" uniqueCount="413">
  <si>
    <t>Food Forest</t>
  </si>
  <si>
    <t>Tree-layer</t>
  </si>
  <si>
    <t>Shrub-layer</t>
  </si>
  <si>
    <t>Herb-layer</t>
  </si>
  <si>
    <t>Community Agriculture</t>
  </si>
  <si>
    <t>Vertical Farming</t>
  </si>
  <si>
    <t>Modular Farming</t>
  </si>
  <si>
    <t>Soil-based Farming</t>
  </si>
  <si>
    <t>Bee Apiary</t>
  </si>
  <si>
    <t>Controlled Environment Agriculture</t>
  </si>
  <si>
    <t>Large Container</t>
  </si>
  <si>
    <t>Small Container</t>
  </si>
  <si>
    <t>Large Greenhouse</t>
  </si>
  <si>
    <t>Small Greenhouse</t>
  </si>
  <si>
    <t>Food Access</t>
  </si>
  <si>
    <t>Food Market</t>
  </si>
  <si>
    <t>Food Bank</t>
  </si>
  <si>
    <t>Large-Scale Agricultural Facilities</t>
  </si>
  <si>
    <t>Cell Salmon Farm</t>
  </si>
  <si>
    <t>Food Warehouse</t>
  </si>
  <si>
    <t>Vertical Farm</t>
  </si>
  <si>
    <t>Mushroom Farm</t>
  </si>
  <si>
    <t>Green Infrastructure</t>
  </si>
  <si>
    <t>Lawn</t>
  </si>
  <si>
    <t>Shrubs</t>
  </si>
  <si>
    <t>Flowers</t>
  </si>
  <si>
    <t>Trees</t>
  </si>
  <si>
    <t>Transportation Facilities</t>
  </si>
  <si>
    <t>Pedestrian Paving</t>
  </si>
  <si>
    <t>Parking</t>
  </si>
  <si>
    <t>Other Buildings</t>
  </si>
  <si>
    <t>Mixed-use Building</t>
  </si>
  <si>
    <t>Coffee Shop</t>
  </si>
  <si>
    <r>
      <t xml:space="preserve">Weight of main activity (Wj) </t>
    </r>
    <r>
      <rPr>
        <b/>
        <sz val="11"/>
        <color theme="0"/>
        <rFont val="Aptos Narrow"/>
        <family val="2"/>
      </rPr>
      <t>↓</t>
    </r>
  </si>
  <si>
    <t>Yield</t>
  </si>
  <si>
    <t>Reference / source / link</t>
  </si>
  <si>
    <t>0 (Baseline/no effect)</t>
  </si>
  <si>
    <t>5
(Maximum benefit/output)</t>
  </si>
  <si>
    <t xml:space="preserve">Guiding resources </t>
  </si>
  <si>
    <t>1. https://www.foodsystemsdashboard.org/indicators/food-supply-chains/production-systems-and-input-supply/fruit-yield
Payen, F. T., Evans, D. L., Falagán, N., Hardman, C. A., Kourmpetli, S., 
2. Liu, L., et al. (2022). How much food can we grow in urban areas? Food production and crop yields of urban agriculture: A meta-analysis. Earth's Future, 10, e2022EF002748. https://doi.org/10.1029/2022EF002748</t>
  </si>
  <si>
    <t>It is the quantity of agricultural output produced from a defined area of land, number of plants, or production unit over a specific period. Yield reflects how efficiently the inputs were used to obtain certain agricultural outputs.
Yield = harvested weight / (area * year)  or 
Yield = [Yield per plant / (weight plant *year)] * [(# plants grown in a given area/area)]</t>
  </si>
  <si>
    <t>Small or supplementary food source</t>
  </si>
  <si>
    <t>Maximum possible output/biomass density</t>
  </si>
  <si>
    <t>Substantial food output: e.g. sufficient/enough to supply the population of a study area</t>
  </si>
  <si>
    <t>1-2 
(Low)</t>
  </si>
  <si>
    <t>3-4
(Moderate-High)</t>
  </si>
  <si>
    <t xml:space="preserve">Annual plants </t>
  </si>
  <si>
    <t>Annual plants are plants that complete their entire life cycle, from seed to flower, in a single growing season. All roots, stems and leaves of the plant die every year (e.g. maize, wheat, rice, lettuce)</t>
  </si>
  <si>
    <t xml:space="preserve">Biennial plants </t>
  </si>
  <si>
    <t>need two years to complete their life cycle. The first season of growth shows a small ring of leaves near the soil surface. During the second season of growth, the stem elongates and the plant flowers and forms seeds. The entire plant then dies (e.g. carrots)</t>
  </si>
  <si>
    <t>Perennials  plants</t>
  </si>
  <si>
    <t>live for many growing seasons. Usually the top part of the plant dies back each winter and regrows the following spring from the same root system. Many perennial plants keep their leaves all year round (e.g. Many fruit, nut and forage)</t>
  </si>
  <si>
    <t>1. Net-Carbon sequestration/storage</t>
  </si>
  <si>
    <t>No carbon storage or sequestration</t>
  </si>
  <si>
    <t>Minor or short-term carbon fixing/storage</t>
  </si>
  <si>
    <t>Effective but vulnerable carbon sink (e.g. wetlands)</t>
  </si>
  <si>
    <t>Permanent or long-term  carbon sink (e.g. natural rock weathering)</t>
  </si>
  <si>
    <t>* forests and other lands are a net sink: https://www.epa.gov/ghgemissions/sources-greenhouse-gas-emissions
* large source of emissions, net carbpn sink: https://research.fs.usda.gov/download/treesearch/66035.pdf
*With forest as example, it says when a forest is a sink or when it becomes a source: https://ostr-backend-prod.azure.cloud.nrcan-rncan.gc.ca/server/api/core/bitstreams/2d5ac1e5-9320-470c-af81-542002cf1e3e/content
* Explain the 4 colors of Carbon in the earth, longevity, effectiveness, etc: https://www.the-innovation.org/article/doi/10.59717/j.xinn-geo.2025.100162</t>
  </si>
  <si>
    <t>No GHG emitter (Net-Zero tonnes/year operational emissions)</t>
  </si>
  <si>
    <t xml:space="preserve">Large/Substantial source of emissions/No GHG mitigations
Mandatory compliance under Canada's industrial carbon pricing systems: facilities that emit above 50,000 tonnes/year </t>
  </si>
  <si>
    <t xml:space="preserve">Medium GHG source
Federal GHGRP 2017: facilities 10,000 - 50,000 tonnes/year </t>
  </si>
  <si>
    <t xml:space="preserve">Low GHG source
Facilities below 10,000 - tonnes/year </t>
  </si>
  <si>
    <t>Business-as-usual</t>
  </si>
  <si>
    <t>https://www.researchgate.net/publication/273754308_Wedge_approach_to_water_stress</t>
  </si>
  <si>
    <r>
      <rPr>
        <b/>
        <sz val="11"/>
        <color theme="1"/>
        <rFont val="Calibri"/>
        <family val="2"/>
        <scheme val="minor"/>
      </rPr>
      <t xml:space="preserve">* For indicators # 1 and 2 =&gt; </t>
    </r>
    <r>
      <rPr>
        <sz val="11"/>
        <color theme="1"/>
        <rFont val="Calibri"/>
        <family val="2"/>
        <scheme val="minor"/>
      </rPr>
      <t>A project's impact on climate change -&gt; removal of carbon dioxide from the atmosphere or the storage of carbon on the landscape potentially contributes to global climate changes: https://www.ontario.ca/page/considering-climate-change-environmental-assessment-process#section-1
* GHG limits: https://www.canada.ca/en/environment-climate-change/services/climate-change/greenhouse-gas-emissions/facility-reporting/reporting.html
*Mandatory C pricing (&gt;50k t/year): https://www.canada.ca/en/services/environment/weather/climatechange/climate-action/pricing-carbon-pollution/compliance-options-output-based-system.html</t>
    </r>
  </si>
  <si>
    <t>3. Water efficiency or runoff mitigation</t>
  </si>
  <si>
    <t xml:space="preserve">Irrigation efficiency </t>
  </si>
  <si>
    <t>Could also be improved in irrigated agricultural basins. For a 2%reduction in the global water-stressed population, efficiency would need to be raised by 1% per year (40% in total). A switch from flood irrigation to sprinklers or drips could help achieve this goal, but capital costs are signicant and soil salinization could ensue.</t>
  </si>
  <si>
    <t>refers to a Benthic Index of Biological Integrity (BIBI) score as an indicator of creek health. Benthic invertebrates are used because anadromous fish species in the Pacific Northwest are subject to significant environmental pressures unrelated to their home watershed. These
outside influences affect their distribution, diversity and abundance, making it difficult to use fish population measures as indicators of stream health.</t>
  </si>
  <si>
    <t>Benthic Index of Biological Integrity (B-IBI)</t>
  </si>
  <si>
    <t>https://www2.gov.bc.ca/assets/gov/environment/waste-management/sewage/stormwater_planning_guidebook_for_bc.pdf</t>
  </si>
  <si>
    <t>Food security</t>
  </si>
  <si>
    <t>Availability</t>
  </si>
  <si>
    <t>https://handbook.fscluster.org/docs/231-the-four-pillars-of-food-security</t>
  </si>
  <si>
    <t>1. https://handbook.fscluster.org/docs/231-the-four-pillars-of-food-security</t>
  </si>
  <si>
    <t>Level of food production, stock levels and net trade. This may be any kind of food, irrespective of its provenance, including local production, imports, and food aid.</t>
  </si>
  <si>
    <t>4. Access</t>
  </si>
  <si>
    <t>Ability of households to regularly acquire adequate amounts of appropriate and desired food for a nutritious diet, including the household economic capacity, the functionality and possibility of physically accessing the marketplace, in a reasonable time, at reasonable cost, with no social barriers; paying special attention to gender, age, sexuality, disability, and protection issues that are related to these activities.</t>
  </si>
  <si>
    <r>
      <rPr>
        <b/>
        <sz val="11"/>
        <color theme="1"/>
        <rFont val="Calibri"/>
        <family val="2"/>
        <scheme val="minor"/>
      </rPr>
      <t xml:space="preserve">FOOD SECURE ACCESS
</t>
    </r>
    <r>
      <rPr>
        <sz val="11"/>
        <color theme="1"/>
        <rFont val="Calibri"/>
        <family val="2"/>
        <scheme val="minor"/>
      </rPr>
      <t>Continuous, equitable, safe and affordable access to sufficient, safe and nutritious food
(at reasonable time and cost, easy physical access and without social barriers regardless gender, age, sexuality, or disability)</t>
    </r>
  </si>
  <si>
    <r>
      <rPr>
        <b/>
        <sz val="11"/>
        <color theme="1"/>
        <rFont val="Calibri"/>
        <family val="2"/>
        <scheme val="minor"/>
      </rPr>
      <t>SEVERELY FOOD INSECURE ACCESS</t>
    </r>
    <r>
      <rPr>
        <sz val="11"/>
        <color theme="1"/>
        <rFont val="Calibri"/>
        <family val="2"/>
        <scheme val="minor"/>
      </rPr>
      <t xml:space="preserve">
No physical infrastructure  (i.e. markets) or economic  resources (incomes, bonuses, barter exchange, gifts, government aids)
or
It doesn't apply</t>
    </r>
  </si>
  <si>
    <t>No contribution or
It doesn't apply</t>
  </si>
  <si>
    <r>
      <rPr>
        <b/>
        <sz val="11"/>
        <color theme="1"/>
        <rFont val="Calibri"/>
        <family val="2"/>
        <scheme val="minor"/>
      </rPr>
      <t>MILDLY FOOD INSECURE ACCESS</t>
    </r>
    <r>
      <rPr>
        <sz val="11"/>
        <color theme="1"/>
        <rFont val="Calibri"/>
        <family val="2"/>
        <scheme val="minor"/>
      </rPr>
      <t xml:space="preserve">
Food is physically accessible via local markets or distribution nodes; affordable for most of the population. However, there are still </t>
    </r>
    <r>
      <rPr>
        <u/>
        <sz val="11"/>
        <color theme="1"/>
        <rFont val="Calibri"/>
        <family val="2"/>
        <scheme val="minor"/>
      </rPr>
      <t>some</t>
    </r>
    <r>
      <rPr>
        <sz val="11"/>
        <color theme="1"/>
        <rFont val="Calibri"/>
        <family val="2"/>
        <scheme val="minor"/>
      </rPr>
      <t xml:space="preserve"> issues hindering access and needing improvement.
- </t>
    </r>
  </si>
  <si>
    <t>Food security is defined as a state in which “all people at all times have both physical and
economic access to sufficient food to meet their dietary needs for a productive and healthy life” (USAID, 1992)</t>
  </si>
  <si>
    <t>1. https://www.fao.org/fileadmin/user_upload/eufao-fsi4dm/doc-training/hfias.pdf</t>
  </si>
  <si>
    <t>1. https://assets.cambridge.org/97813165/08848/excerpt/9781316508848_excerpt.pdf</t>
  </si>
  <si>
    <t xml:space="preserve">assumes that future development trends follow those of the past and no changes in policies will take place </t>
  </si>
  <si>
    <t>https://www.ontario.ca/page/considering-climate-change-environmental-assessment-process#section-4</t>
  </si>
  <si>
    <r>
      <rPr>
        <b/>
        <sz val="11"/>
        <color theme="1"/>
        <rFont val="Calibri"/>
        <family val="2"/>
        <scheme val="minor"/>
      </rPr>
      <t>MODERATELY FOOD INSECURE ACCESS</t>
    </r>
    <r>
      <rPr>
        <sz val="11"/>
        <color theme="1"/>
        <rFont val="Calibri"/>
        <family val="2"/>
        <scheme val="minor"/>
      </rPr>
      <t xml:space="preserve">
There is access to food (infrastructure, local production, or economic resources), but with </t>
    </r>
    <r>
      <rPr>
        <u/>
        <sz val="11"/>
        <color theme="1"/>
        <rFont val="Calibri"/>
        <family val="2"/>
        <scheme val="minor"/>
      </rPr>
      <t xml:space="preserve">several </t>
    </r>
    <r>
      <rPr>
        <sz val="11"/>
        <color theme="1"/>
        <rFont val="Calibri"/>
        <family val="2"/>
        <scheme val="minor"/>
      </rPr>
      <t xml:space="preserve">challenges:
- Infrastructure does not provide easy physical access
- Limited time of market/store operations (intermittent, sporadic, or limited openings)
- Not existing or limited opportunities for government aids
- Insufficient household incomes to regularly buy nutritious food
- Expensive food prices </t>
    </r>
  </si>
  <si>
    <t>Monocultures
or
It doesn't apply</t>
  </si>
  <si>
    <t>Access to a high variety of nutrient foods safely fulfilling all dietary and health preferences</t>
  </si>
  <si>
    <t>Mixed crops or food that increases the availability of balanced diet options</t>
  </si>
  <si>
    <t>Limited diversity, without fulfilling core nutritional needs</t>
  </si>
  <si>
    <t>Easily collapsible under  disruptions
or 
absent adequate storage for food 
or
It doesn't apply</t>
  </si>
  <si>
    <t>Highly seasonal (annual plants), dependent or vulnerable to specific conditions (e.g. weather)</t>
  </si>
  <si>
    <t>Seasonal with extended harvest seasons, or food production availability for most of the year, or can be produced and preserved well for a considerable time or existence of reliable food storage</t>
  </si>
  <si>
    <t>Year-round  production or easy to store for long periods (highly resistant)</t>
  </si>
  <si>
    <t>1. Availability</t>
  </si>
  <si>
    <t>2. Nutritional diversity and/or quality</t>
  </si>
  <si>
    <t>3. Stability</t>
  </si>
  <si>
    <t>* Vocabulary, explanation of each one, examples: https://handbook.fscluster.org/docs/231-the-four-pillars-of-food-security, https://www.ers.usda.gov/data-products/food-access-research-atlas/about-the-atlas
* They use the scales of severely, mildly, etc. of food insecurity, which is adapted in here: https://www.anh-academy.org/data4diets/indicator/household-food-insecurity-access-scale-hfias
* A scale example: https://sdgcif-data-canada-oddcic-donnee.github.io/2-1-1/</t>
  </si>
  <si>
    <r>
      <t xml:space="preserve">Net-zero: Highly efficient water-use and/or irrigation systems
76-100% self-sufficient, no or very low reliance on potable water
Diversified water sources
Minor leakages in the water infrastructure 
Highly efficient water recycling/reuse
or
</t>
    </r>
    <r>
      <rPr>
        <sz val="11"/>
        <color rgb="FFFF0000"/>
        <rFont val="Calibri"/>
        <family val="2"/>
        <scheme val="minor"/>
      </rPr>
      <t>Complete runoff retention and improved water cycle</t>
    </r>
    <r>
      <rPr>
        <sz val="11"/>
        <color theme="1"/>
        <rFont val="Calibri"/>
        <family val="2"/>
        <scheme val="minor"/>
      </rPr>
      <t xml:space="preserve">
(e.g. Absorbent Landscaping + Green Roofs + On-street Infiltration)</t>
    </r>
  </si>
  <si>
    <r>
      <t xml:space="preserve">Use of precise technology to enhance water use efficiency and reduce water waste. </t>
    </r>
    <r>
      <rPr>
        <b/>
        <sz val="11"/>
        <color theme="1"/>
        <rFont val="Calibri"/>
        <family val="2"/>
        <scheme val="minor"/>
      </rPr>
      <t>Additionally</t>
    </r>
    <r>
      <rPr>
        <sz val="11"/>
        <color theme="1"/>
        <rFont val="Calibri"/>
        <family val="2"/>
        <scheme val="minor"/>
      </rPr>
      <t>, the implementation of some alternative water storage, recycling methods, or diversification of water sources (e.g. rainwater)
or
Permeable surface and Low Impact Development (LID), capture 18-24mm over 24h (the 1-year annual return storm),
[</t>
    </r>
    <r>
      <rPr>
        <sz val="11"/>
        <color rgb="FFFF0000"/>
        <rFont val="Calibri"/>
        <family val="2"/>
        <scheme val="minor"/>
      </rPr>
      <t>impervious %: 10%</t>
    </r>
    <r>
      <rPr>
        <sz val="11"/>
        <color theme="1"/>
        <rFont val="Calibri"/>
        <family val="2"/>
        <scheme val="minor"/>
      </rPr>
      <t>]
 (e.g. Absorbent Landscaping + Green Roof)</t>
    </r>
  </si>
  <si>
    <r>
      <t xml:space="preserve">Use of technology to enhance water use efficiency and reduce water waste (basic -manual- or more precise -automatic-), </t>
    </r>
    <r>
      <rPr>
        <b/>
        <sz val="11"/>
        <color theme="1"/>
        <rFont val="Calibri"/>
        <family val="2"/>
        <scheme val="minor"/>
      </rPr>
      <t>but</t>
    </r>
    <r>
      <rPr>
        <sz val="11"/>
        <color theme="1"/>
        <rFont val="Calibri"/>
        <family val="2"/>
        <scheme val="minor"/>
      </rPr>
      <t xml:space="preserve"> still relying on potable water 
or
Minor or medium rainfall absorption and reduction of runoff for some low-capacity facilities; capture 0-10mmof rainfall
[</t>
    </r>
    <r>
      <rPr>
        <sz val="11"/>
        <color rgb="FFFF0000"/>
        <rFont val="Calibri"/>
        <family val="2"/>
        <scheme val="minor"/>
      </rPr>
      <t>impervious % = 30%</t>
    </r>
    <r>
      <rPr>
        <sz val="11"/>
        <color theme="1"/>
        <rFont val="Calibri"/>
        <family val="2"/>
        <scheme val="minor"/>
      </rPr>
      <t>] 
(e.g. Basic absorbent landscaping)</t>
    </r>
  </si>
  <si>
    <r>
      <t xml:space="preserve"> Business-as-usual (without technology for water efficiency, reliance on potable water, linear water system)
or
No contribution to runoff mitigation due to the absence of on-site retention, and high impervious areas
</t>
    </r>
    <r>
      <rPr>
        <sz val="11"/>
        <color rgb="FFFF0000"/>
        <rFont val="Calibri"/>
        <family val="2"/>
        <scheme val="minor"/>
      </rPr>
      <t xml:space="preserve">[impervious </t>
    </r>
    <r>
      <rPr>
        <sz val="11"/>
        <color rgb="FFFF0000"/>
        <rFont val="Aptos Narrow"/>
        <family val="2"/>
      </rPr>
      <t>≥</t>
    </r>
    <r>
      <rPr>
        <sz val="11"/>
        <color rgb="FFFF0000"/>
        <rFont val="Calibri"/>
        <family val="2"/>
        <scheme val="minor"/>
      </rPr>
      <t xml:space="preserve"> 60%]</t>
    </r>
    <r>
      <rPr>
        <sz val="11"/>
        <color theme="1"/>
        <rFont val="Calibri"/>
        <family val="2"/>
        <scheme val="minor"/>
      </rPr>
      <t xml:space="preserve">
(No Source control)</t>
    </r>
  </si>
  <si>
    <t>Economic multiplier effect</t>
  </si>
  <si>
    <t>An increase (or decrease) in income or employment in a local or regional economy triggered by the emergence of a new type of economic activity is called a multiplier effect. The multiplier is an attempt to quantify the power of a given economic trigger.</t>
  </si>
  <si>
    <t>1. https://reference-global.com/download/article/10.2478/v10117-010-0012-7.pdf</t>
  </si>
  <si>
    <t>No contribution to the enhancement of the local economy
Single-use infrastructure that does not generate economic development</t>
  </si>
  <si>
    <t>Cooperatives</t>
  </si>
  <si>
    <t>Living wage</t>
  </si>
  <si>
    <t>Clusters</t>
  </si>
  <si>
    <t xml:space="preserve">Joint initiatives of enterprises and ancillary units that become stronger because of the critical mass of interested parties; more cost- enterprises operate in proximity and share business interests, such as markets for products, infrastructure needs or challenging external competition. Clusters are effective due to shared fixed costs; and easier to coordinate, with their geographical concentration fostering mutual knowledge and trust.
Cluster development strategies mainly focus on generating various advantages for small firms as well as benefits for the social and economic development of the locality or region </t>
  </si>
  <si>
    <t>Value-chain</t>
  </si>
  <si>
    <t>Sequence of activities required to make a product or provide a service.</t>
  </si>
  <si>
    <t>A living wage is the amount of pay considered sufficient for a worker and their family to cover basic costs of living in a specific location</t>
  </si>
  <si>
    <t>https://ruaf.org/document/city-region-food-system-indicator-framework/</t>
  </si>
  <si>
    <t>Autonomous associations of people who join together to meet their common needs through jointly owned and democratically controlled enterprises. Cooperatives are able to promote economic and social development, as they are commercial organizations that follow a broader set of values than those associated purely with the profit motive</t>
  </si>
  <si>
    <t>https://www.ilo.org/sites/default/files/wcmsp5/groups/public/@ed_emp/@emp_ent/documents/instructionalmaterial/wcms_112261.pdf</t>
  </si>
  <si>
    <t>1. Employment generation</t>
  </si>
  <si>
    <r>
      <t xml:space="preserve">* It explains an Assessment of Climate Change: https://ehq-production-canada.s3.ca-central-1.amazonaws.com/documents/attachments/ca63ee12d5b35f98930cdf4050f7f5384edca723/000/011/224/original/Developing_a_Strategic_Assessment_of_Climate_Change.pdf?X-Amz-Algorithm=AWS4-HMAC-SHA256&amp;X-Amz-Credential=AKIA4KKNQAKIII4DU7AG%2F20260525%2Fca-central-1%2Fs3%2Faws4_request&amp;X-Amz-Date=20260525T172716Z&amp;X-Amz-Expires=300&amp;X-Amz-SignedHeaders=host&amp;X-Amz-Signature=aff7847958877b3fdd1e7bdcf987059850667acc9b5e770fcf1a7322e92f7a48
* Uses and explain the term business-as-usual: https://www.ontario.ca/page/considering-climate-change-environmental-assessment-process#section-1
* They propose higher water-use efficieny as a solution for urban surface deficit: https://www.nature.com/articles/s41893-017-0006-8
* Some recommendations from the 6 wedge-approach for water stress: https://www.researchgate.net/publication/273754308_Wedge_approach_to_water_stress
* It mention the use of devices to reduce water waste and improve water efficiency, use of other water sources such as rainwater, river water, among others: https://sustain.ubc.ca/sites/default/files/2024-037_Agricultural%20water%20demands_Bal.pdf
* Document MetroVancouver mention some important actions for better agricultural water use: https://metrovancouver.org/services/air-quality-climate-action/Documents/agriculture-roadmap.pdf
* Percentage of self-sufficiency or reliance on potable water: https://iwaponline.com/jwrd/article/14/2/177/101134/Rainwater-harvesting-as-a-sustainable-solution-for
* Circular and enhanced water systems in urban agriculture: https://www.sciencedirect.com/science/article/pii/S0959652620312609?via%3Dihub; https://www.sciencedirect.com/science/article/pii/S004896972103761X?via%3Dihub; https://www.sciencedirect.com/science/article/pii/S0378377423002305?via%3Dihub; https://www.mdpi.com/2077-0472/7/6/46; 
* Reference Impervious Area Levels for Land use Planning (STORMWATER PLANNING: A GUIDEBOOK FOR BC), </t>
    </r>
    <r>
      <rPr>
        <b/>
        <sz val="11"/>
        <color theme="1"/>
        <rFont val="Calibri"/>
        <family val="2"/>
        <scheme val="minor"/>
      </rPr>
      <t>pg 45</t>
    </r>
    <r>
      <rPr>
        <sz val="11"/>
        <color theme="1"/>
        <rFont val="Calibri"/>
        <family val="2"/>
        <scheme val="minor"/>
      </rPr>
      <t>: https://www2.gov.bc.ca/assets/gov/environment/waste-management/sewage/stormwater_planning_guidebook_for_bc.pdf;</t>
    </r>
    <r>
      <rPr>
        <b/>
        <sz val="11"/>
        <color theme="1"/>
        <rFont val="Calibri"/>
        <family val="2"/>
        <scheme val="minor"/>
      </rPr>
      <t xml:space="preserve"> pg 165</t>
    </r>
    <r>
      <rPr>
        <sz val="11"/>
        <color theme="1"/>
        <rFont val="Calibri"/>
        <family val="2"/>
        <scheme val="minor"/>
      </rPr>
      <t>, graphic used to give examples of runoff</t>
    </r>
  </si>
  <si>
    <t>- Enough capacity building to connect producers with consumers for commercial exchanges
- Clear value chains established
- Limited access to credit or payment options</t>
  </si>
  <si>
    <t xml:space="preserve">* Two important factors that Integrated Community Sustainability Plans (ICSP) in BC consider and integrate with food system --&gt; employment and local economy: https://www.mdpi.com/2071-1050/14/11/6724
* How urban farming enhance economic development: https://www.researchgate.net/publication/393166126_Role_of_Urban_Farming_in_Promoting_Sustainable_Economic_Development
* The "economic multiplier effect" is like the "local food dollar" mentioned in food systems in https://ruaf.org/document/city-region-food-system-indicator-framework/; some examples of indicators, among others
* https://ised-isde.canada.ca/site/ised/en/plans-and-reports/report-canadas-economic-strategy-tables-agri-food
* Some information adapted to use for the categories of the score system: https://documents1.worldbank.org/curated/en/763491468313739403/pdf/337690REVISED0ENGLISH0led1primer.pdf
</t>
  </si>
  <si>
    <t>- Low economic drivers and fluctuant revenues
- Limited local business diversity or infrastructure
- Micro-scale production (personal use) that limits the generation of jobs or integration with the local economic network</t>
  </si>
  <si>
    <t>2. Circular Value Chain Impact</t>
  </si>
  <si>
    <t>1. Urban heat and microclimates regulation</t>
  </si>
  <si>
    <t>No contribution or uninviting urban space for social interaction, education and community building. Places with unsafe access.
or
 the asset doesn't apply</t>
  </si>
  <si>
    <t>Green infrastructure</t>
  </si>
  <si>
    <t>All natural, semi-natural, and artificial networks of multifunctional ecosystems within, around, and between urban areas at all spatial scales. It includes a wide range of ecosystem services (ESS) that provide climate regulation as an interconnected network of natural and semi-natural features including green spaces, trees, water bodies, green roofs, and vertical greenery</t>
  </si>
  <si>
    <t>https://pmc.ncbi.nlm.nih.gov/articles/PMC10361520/</t>
  </si>
  <si>
    <t xml:space="preserve">Wind corridor forests </t>
  </si>
  <si>
    <t>urban forests that allow the flow of cool and fresh air into urban areas. This improves air pollution and thermal insulation conditions in urban areas with poor climate conditions by introducing cool and fresh air (’kaltluft’ in German) from night forests to urban ventilation passages</t>
  </si>
  <si>
    <t>* How urban farming enhance microclimates and quality of the environmental resources (air, water): https://www.researchgate.net/publication/393166126_Role_of_Urban_Farming_in_Promoting_Sustainable_Economic_Development
* Community wellbeing importance within urban agri-food systems: https://www.mdpi.com/2071-1050/14/11/6724
* Urban heat and its factors: https://www.ijert.org/urban-heat-island-effect-analysis-comparing-land-surface-temperatures-between-built-up-and-green-areas-using-satellite-data-ijertv15is051201
* Benefits of different types of green infrastructure (trees, forests, traffic roads, etc): https://pmc.ncbi.nlm.nih.gov/articles/PMC10361520/
* multi-level urban ecological cooling network: https://www.sciencedirect.com/science/article/pii/S2210670724006103</t>
  </si>
  <si>
    <t>No contribution to microclimate regulation
Land, roads, rooftops, and pavement surfaces dominated by concrete structures, asphalt, and absent vegetation that retain and re-emit solar radiation as heat.</t>
  </si>
  <si>
    <t>Minimal shading and exposed surfaces that provide only minor benefits to the outdoor microclimate:
Sparse and limited green infrastructures 
Underdeveloped urban canopies
Exposed permeable surfaces</t>
  </si>
  <si>
    <r>
      <t xml:space="preserve">Built or natural environments with </t>
    </r>
    <r>
      <rPr>
        <b/>
        <sz val="11"/>
        <color theme="1"/>
        <rFont val="Calibri"/>
        <family val="2"/>
        <scheme val="minor"/>
      </rPr>
      <t>basic</t>
    </r>
    <r>
      <rPr>
        <sz val="11"/>
        <color theme="1"/>
        <rFont val="Calibri"/>
        <family val="2"/>
        <scheme val="minor"/>
      </rPr>
      <t xml:space="preserve"> elements that: 
- Gently enhance visual appeal or;
- Discourage or weak incentive for community gathering, leisure or shared learning
- Difficult access for community members with diverse mobility, sensory, and cognitive needs</t>
    </r>
  </si>
  <si>
    <r>
      <t xml:space="preserve">Infrastructure or assets that promote </t>
    </r>
    <r>
      <rPr>
        <b/>
        <sz val="11"/>
        <color theme="1"/>
        <rFont val="Calibri"/>
        <family val="2"/>
        <scheme val="minor"/>
      </rPr>
      <t xml:space="preserve">occasional or seasonal </t>
    </r>
    <r>
      <rPr>
        <sz val="11"/>
        <color theme="1"/>
        <rFont val="Calibri"/>
        <family val="2"/>
        <scheme val="minor"/>
      </rPr>
      <t>neighbourhood attachment, community health, leisure, and youth development. (e.g. occasional volunteering opportunities, workshops and festivals.
- Some spaces are designed to ensure seamless access for community members with diverse mobility, sensory, and cognitive needs. However, there are still areas with limited inclusion.</t>
    </r>
  </si>
  <si>
    <t>2. Community building (Social interaction, leisure and education)</t>
  </si>
  <si>
    <t>High local financial resilience: 
- Strong circular economy (local household income retention through cluster integration of assets) 
- A diverse economy (variety of short supply chains)
- Excellent economic connections (e.g. cooperatives, productive public-private partnerships) and support to different bussinesses, causing an economic multiplier effect
- Diverse payment options available for purchases
- Assets with the integration of innovative technology</t>
  </si>
  <si>
    <t>Phenological mismatch</t>
  </si>
  <si>
    <t>The phenomenon of earlier flowering in urban settings is linked to the heat island effect. The warm weather changes the natural time for flowering, so local pollinators may be earlier or later. Therefore, insect-pollinated plants face a decreased likelihood of encountering their pollinators, as these insects often rest and nest in cooler, non-urban regions. That mismatch favours invasive pollinators with extended activity periods over local pollinators.</t>
  </si>
  <si>
    <t xml:space="preserve">https://www.sciencedirect.com/science/article/pii/S2667010025001386#bib188
</t>
  </si>
  <si>
    <t xml:space="preserve">- Multi-level urban ecological cooling network (multi-layered vegetation system) that controls surface and air temperatures 
- Disrupted connectivity between high-heat sources that mitigates the thermal multiplier effect.
- Fully interconnected network of green infrastructure that remarkably enhances local thermal comfort and cooling capacity </t>
  </si>
  <si>
    <t>Intermediate canopy shading and cooling capacity that actively reduces the urban heat island (UHI) effect and heat stress 
Shaded, permeable and vegetated surfaces that limit surface temperature absorption</t>
  </si>
  <si>
    <t>Assets or elements (n)
↓</t>
  </si>
  <si>
    <t>Main Activities
↓</t>
  </si>
  <si>
    <t>FOOD SECURITY</t>
  </si>
  <si>
    <t>CLIMATE CHANGE MITIGATION/ADAPTATION</t>
  </si>
  <si>
    <t>ECONOMIC DEVELOPMENT</t>
  </si>
  <si>
    <t>BIODIVERSITY</t>
  </si>
  <si>
    <t>LIVABILITY</t>
  </si>
  <si>
    <t>3. Technology and Innovation</t>
  </si>
  <si>
    <t>-Meso-scale activities (e.g. community gardens)
- Equitable and permanent operational, academic, retail, or hospitality employment opportunities.
- Middle skill jobs or low opportunities for training</t>
  </si>
  <si>
    <r>
      <rPr>
        <b/>
        <sz val="11"/>
        <color theme="1"/>
        <rFont val="Calibri"/>
        <family val="2"/>
        <scheme val="minor"/>
      </rPr>
      <t xml:space="preserve">Preferred transformative and social hub destination 
</t>
    </r>
    <r>
      <rPr>
        <sz val="11"/>
        <color theme="1"/>
        <rFont val="Calibri"/>
        <family val="2"/>
        <scheme val="minor"/>
      </rPr>
      <t xml:space="preserve">- Safe, family-friendly destination that promotes intercultural and intergenerational interactions, strengthens place-based identities, commerce, social gatherings and belonging, and cultural preservation.
- Green spaces that allow local residents continuous interactive learning (e.g. community gardens, farm-to-school programs, etc.) and recreation 
- Full community access with inclusive design; disability-friendly spaces
-  Immersive, holistic environment </t>
    </r>
  </si>
  <si>
    <t>No employment generation (home-based)
or
it does not apply</t>
  </si>
  <si>
    <t>Micro-scale practices 
(community-based or shared gardening)
- Creation of temporary, unstable, and seasonal jobs
- Low local job creation or informal jobs with insufficient living wage
- Non-inclusive or unequal hiring conditions
- Informal jobs &gt; formal jobs</t>
  </si>
  <si>
    <t>Macro-scale operations (commercial production)
'- Formal local employment; and generation of operational and professional jobs (e.g. skilled workforce)
- Jobs with fair wages and social inclusion
- Diverse businesses that increase the diversity of income streams
- Work-integrated learning opportunities that allow workforce skills and knowledge development while generating employment</t>
  </si>
  <si>
    <t>Digital technology</t>
  </si>
  <si>
    <t>Technology that generates, stores, and processes data; the digital technology covers a variety of data-based tools and devices, such as Internet of Things (IoT), big data (BD), artificial intelligence (AI), robots, and blockchain technology (BCT).</t>
  </si>
  <si>
    <t>https://www.mdpi.com/2311-7524/11/2/212</t>
  </si>
  <si>
    <t>Technology used in centralized controlled systems
- Assets/systems use technology to enhance the precision of control and management, but decisions and operations work in a corrective, post-incident mode, rather than predictive.
- Operations and technological actions depend on preconfigured parameters and options, which require frequent task settings and monitoring by people (e.g. daily, weekly, etc.)</t>
  </si>
  <si>
    <t xml:space="preserve">* Dimensions for indicators: yield (Quantity), L14 (distribution), resilience (resilience). Likewise,  Information used for the indicator system:
https://www.ncbi.nlm.nih.gov/books/NBK305191/table/tab_7-1/?report=objectonly
* useful information to develop the indicator system: https://www.sciencedirect.com/science/article/pii/S1618866714001253?via%3Dihub
* https://link.springer.com/article/10.1007/s11252-021-01198-0
* Food resilience: https://mcr2030.undrr.org/sites/default/files/2023-01/Food%20System%20Resilience%20Addendum_v1.0-ed.pdf?startDownload=true
*https://www.sciencedirect.com/science/chapter/edited-volume/pii/B9780323857024000121
* The capability of some types of agri-food systems to produce through the year: https://www.sciencedirect.com/science/article/pii/S0308521X18314343?via%3Dihub
</t>
  </si>
  <si>
    <t>No contribution due to the system/assets processes are conventional, manual or mechanical 
or 
It does not apply</t>
  </si>
  <si>
    <t>Basic technology (e.g. low-tech irrigation systems) or  isolated technology for enhanced automation (e.g. use of simple sensors, not interconnected among them)
- The asset does not have a centralized system for more precise and enhanced control/management, nor continuous real-time data monitoring and analysis</t>
  </si>
  <si>
    <t>* Types of technology in urban agri-food systems, classifications, examples: https://www.mdpi.com/2311-7524/11/2/212
* Different types of sub-urban farming, technology use, real-life examples: https://www.sciencedirect.com/science/article/pii/S0308521X18314343?via%3Dihub
* Containers in agrifood systems: https://www.sciencedirect.com/science/article/pii/S0048969722075222</t>
  </si>
  <si>
    <t>2. GHG mitigator</t>
  </si>
  <si>
    <t>* Important factors for pollinators: https://wildpollinators-pollinisateurssauvages.ca/wp-content/uploads/2019/06/Habitat-assessment-MiraKindra.pdf
* Invasive flora and urban pollinators: https://www.sciencedirect.com/science/article/pii/S2667010025001386
* Site assessment for pollinators: https://www.xerces.org/sites/default/files/publications/19-038_02_HAG_Yard-Park-Garden_web.pdf</t>
  </si>
  <si>
    <t>1. Pollinators' vegetation support</t>
  </si>
  <si>
    <t>2. Habitat conservation</t>
  </si>
  <si>
    <t>* Relationship, challenges, benefits, services between Urban agriculture and biodiversity-ecosystem services: https://www.sciencedirect.com/science/article/pii/S1439179115000067?via=ihub#bib0450
* key ecological attributes: https://www.conservationstandards.org/wp-content/uploads/2020/10/Schick_etal_2019_Classification_of_key_ecological_attributes_and_stresses-2.pdf
* What does affect the biological diversity: https://www.ncbi.nlm.nih.gov/books/NBK219328/</t>
  </si>
  <si>
    <t xml:space="preserve">High innovative technology-driven infrastructure/assets that improve resilient productivity, resource efficiency and food systems sustainability
- Highly automated (controlled environment) and integrated systems (e.g. sensor networks, phenomics, and control system technologies), with enhanced autonomic and predictive capabilities, that reduce or do not require frequent human recalibration or operation
- Digital technologies that enhance data-driven systems for higher precision (e.g. digital tools for real-time data monitoring and analysis) and labour-saving activities
- Resource recycling technology: upcycling and recycling technological innovations that effectively minimize reliance on external resources and urban agri-food systems' footprint (highly efficient circular design) </t>
  </si>
  <si>
    <t>*Social benefits of Localized Urban Food Systems:
https://www.mdpi.com/2071-1050/14/11/6724
 https://www.frontiersin.org/journals/sustainable-food-systems/articles/10.3389/fsufs.2020.534219/full; https://ask.ifas.ufl.edu/publication/FY1517;
https://www.tandfonline.com/doi/full/10.1080/13549839.2017.1357686?scroll=top&amp;needAccess=true#d1e582
https://www.mdpi.com/2071-1050/14/11/6724
*Services of urban agriculture: https://ask.ifas.ufl.edu/publication/FR461</t>
  </si>
  <si>
    <r>
      <rPr>
        <b/>
        <sz val="11"/>
        <color theme="1"/>
        <rFont val="Calibri"/>
        <family val="2"/>
        <scheme val="minor"/>
      </rPr>
      <t xml:space="preserve">No contribution or negative effects
</t>
    </r>
    <r>
      <rPr>
        <sz val="11"/>
        <color theme="1"/>
        <rFont val="Calibri"/>
        <family val="2"/>
        <scheme val="minor"/>
      </rPr>
      <t>Assets that (are):
- Isolate the biodiversity or act as a barrier, affecting the normal habitat functions
- A hazard or trap for wildlife (e.g. continuous night lighting)
- Complete use of gray space  (impermeable and hard surface areas) and do not provide green spaces to offer ecological functions to biodiversity (e.g. shelter, food) 
- An ornamental or artificial asset, with no ecological value 
 or 
It doesn't apply</t>
    </r>
  </si>
  <si>
    <r>
      <rPr>
        <b/>
        <sz val="11"/>
        <color theme="1"/>
        <rFont val="Calibri"/>
        <family val="2"/>
        <scheme val="minor"/>
      </rPr>
      <t xml:space="preserve">Low contribution to habitat conservation 
</t>
    </r>
    <r>
      <rPr>
        <sz val="11"/>
        <color theme="1"/>
        <rFont val="Calibri"/>
        <family val="2"/>
        <scheme val="minor"/>
      </rPr>
      <t xml:space="preserve">
- Assets that offer minor and temporary habitat features (exotic, harmful or non-functional species)
- Assets that provide highly seasonal ecological functions (e.g. food)
- Moderate gray space/elements (hard landscaping elements)</t>
    </r>
  </si>
  <si>
    <t>- Minor hard landscaping elements and lower wildlife-disturbing activities  
- Local and non-invasive vegetation that promotes wildlife attraction and habitat conservation
- Infrastructure with biodiversity-integrated designs
- Assets that act as a localized ecological source for biodiversity</t>
  </si>
  <si>
    <t>3. Habitat health
(Environmental stressors such as urban heat island, air, noise, water and light pollution)</t>
  </si>
  <si>
    <t>- Assets that provide permanent and stable ecological benefits and key ecological attributes (e.g. food, shelter, nesting, heat island effect or runoff mitigator, etc) 
- Native and highly attractive vegetation or elements that also support multiple habitat functions
- The asset is a key part of the habitat as a corridor element, a provider of food and/or shelter</t>
  </si>
  <si>
    <t xml:space="preserve">
'- Infrastructure that neutralizes most or all of its ecological footprint and environmental stressors (e.g. soundproofing materials, filtration technologies, and green infrastructure that protect local natural resources)
- Large-scale water harvesting and stormwater
systems that help manage water at the source and reuse in facilities
- Native species that maintain a high ecosystem health and support the enhancement of ecological services (e.g. regulating, provisioning, etc.)</t>
  </si>
  <si>
    <r>
      <rPr>
        <b/>
        <sz val="11"/>
        <color theme="1"/>
        <rFont val="Calibri"/>
        <family val="2"/>
        <scheme val="minor"/>
      </rPr>
      <t>No contribution or disruption</t>
    </r>
    <r>
      <rPr>
        <sz val="11"/>
        <color theme="1"/>
        <rFont val="Calibri"/>
        <family val="2"/>
        <scheme val="minor"/>
      </rPr>
      <t xml:space="preserve">
</t>
    </r>
    <r>
      <rPr>
        <sz val="11"/>
        <color rgb="FFFF0000"/>
        <rFont val="Calibri"/>
        <family val="2"/>
        <scheme val="minor"/>
      </rPr>
      <t>- Assets disrupt ecological connectivity and isolate populations</t>
    </r>
    <r>
      <rPr>
        <sz val="11"/>
        <color theme="1"/>
        <rFont val="Calibri"/>
        <family val="2"/>
        <scheme val="minor"/>
      </rPr>
      <t xml:space="preserve">
- Assets exacerbate heat island effects, shifting plant phenology and disrupting the synchrony between bloom times and pollinator emergence
- Assets that reduce the resilience of vegetation important for pollinators
- No foraging or nesting areas available 
-  Invasive, noxious or non-native species that degrade local habitats or threaten native pollinators.
- No flowering or devoid vegetation
- Food sources are physically inaccessible for pollinators</t>
    </r>
  </si>
  <si>
    <r>
      <t xml:space="preserve">- </t>
    </r>
    <r>
      <rPr>
        <sz val="11"/>
        <color rgb="FFFF0000"/>
        <rFont val="Calibri"/>
        <family val="2"/>
        <scheme val="minor"/>
      </rPr>
      <t>Scattered, small vegetation patches with low diversity, which provide limited, separated, uniform and seasonal ecological services for pollinators (shelter, food, natural protection for displacements and against urban hazards, etc)</t>
    </r>
    <r>
      <rPr>
        <sz val="11"/>
        <color theme="1"/>
        <rFont val="Calibri"/>
        <family val="2"/>
        <scheme val="minor"/>
      </rPr>
      <t xml:space="preserve">
- Highly seasonal, minor or accidental flowering and supplementary foraging vegetation sources
- Reliance on non-native plants that are not attractive to pollinators
- Use of non-flowering plants
- Food sources are highly difficult to reach for pollinators
- Low nesting areas for pollinators
- Assets that marginally increase local temperatures, driving phenological shifts, and do not help with the synchrony between bloom times and pollinator emergence
- Infrastructure or activities that compromise the long-term survival of plants vital for pollinators</t>
    </r>
  </si>
  <si>
    <r>
      <t>-</t>
    </r>
    <r>
      <rPr>
        <sz val="11"/>
        <color rgb="FFFF0000"/>
        <rFont val="Calibri"/>
        <family val="2"/>
        <scheme val="minor"/>
      </rPr>
      <t xml:space="preserve"> Patches are very close together, but still with a few fragmented spaces by impervious surfaces that hinder the movement of pollinators</t>
    </r>
    <r>
      <rPr>
        <sz val="11"/>
        <color theme="1"/>
        <rFont val="Calibri"/>
        <family val="2"/>
        <scheme val="minor"/>
      </rPr>
      <t xml:space="preserve">
- Native or attracting general-purpose food source vegetation with a prolonged and more stable sequence of blooms, increasing pollinators' food availability and reliance, but with limitations across the seasons
- Vegetation with moderate access for foraging and nesting
- Vegetation that provides food or shelter for more resilient generalist pollinators
- Assets that slightly increase the adaptability of plants vital to pollinators
- Assets that do not increase local temperatures, and/or protect the synchrony between bloom times and pollinator emergence
</t>
    </r>
  </si>
  <si>
    <t>- Vegetation highly dense and rich in pollinator food (specific native flowers, specialist pollinator-dependent plants,
- Continuous and intense source of food and flowers
- Assets or vegetation that offer continuous and accessible nesting and shelter
- Vegetation that continuously provides food or shelter for resilient and more vulnerable pollinators
- Vegetation with a morphology that eases the access of a wide variety of pollinators, both generalists and specialists
- Assets that are a continuous support and enhance the resilience of vegetation that is vital for pollinators
- Assets that help to control the heat island effect, and thus protect the synchrony between bloom times and pollinator emergence</t>
  </si>
  <si>
    <t>No contribution:
The asset or activity causes significant environmental degradation due to excessive chemical, physical or biological stressors (noise, high artificial light pollution, chemical emissions, mismanaged waste from anthropogenic activities, soil sealing and unmanaged runoff)
or
 It doesn't apply</t>
  </si>
  <si>
    <t>* Environmental stressors: https://www.sciencedirect.com/science/article/pii/S2214574522000578
* effects of different agri-food and urban elements o biodiversity: https://besjournals.onlinelibrary.wiley.com/doi/pdfdirect/10.1002/2688-8319.70084?utm_source=consensus
* Environmental stressors and their impacts on biodiversity: https://www.mdpi.com/2673-7140/5/4/66
* Types of green infrastructure, benefits, how to use it: https://greeninfrastructureontario.org/app/uploads/2016/04/Green_Infrastructure_Final.pdfx
* Ecological stressors: https://onlinelibrary.wiley.com/doi/epdf/10.1002/ieam.4152</t>
  </si>
  <si>
    <t>Moderate chemical, physical or biological  stressors and infrastructure impacts with low mitigation: 
- Infrastructure with low air and water filtration
- Surface runoff velocity remains elevated
- Minor noise reduction barriers
- Reliance on impervious areas and hard landscaping assets that maintain urban heat stress
- Leaks and improper disposal of hazardous substances resulting from urban assets and anthropogenic activities into the natural resources
- Assets that highly impacts ecologcal functions (e.g. nutrient dynamics, water cycle)</t>
  </si>
  <si>
    <t>Low environmental stressors and infrastructure with high mitigation controls:
'- An asset that is nature-supportive, allowing the normal biological activity with very low disruption and environmental stress, mitigates stormwater runoff, lowers acoustic-chemical-particulate matter pollution, and attenuates urban heat stress.
- Correct disposal of hazardous substances that reduces contamination of natural resources
- Native or native-equivalent species that support the ecosystem resilience and health</t>
  </si>
  <si>
    <t>N°</t>
  </si>
  <si>
    <r>
      <t xml:space="preserve">= </t>
    </r>
    <r>
      <rPr>
        <sz val="12"/>
        <color theme="1"/>
        <rFont val="Calibri"/>
        <family val="2"/>
        <scheme val="minor"/>
      </rPr>
      <t xml:space="preserve">Cells to be modified/edited </t>
    </r>
    <r>
      <rPr>
        <b/>
        <u/>
        <sz val="12"/>
        <color theme="1"/>
        <rFont val="Calibri"/>
        <family val="2"/>
        <scheme val="minor"/>
      </rPr>
      <t>only if needed</t>
    </r>
  </si>
  <si>
    <t>Source</t>
  </si>
  <si>
    <t>What literature says</t>
  </si>
  <si>
    <t>Total area of the ICT modeling project =</t>
  </si>
  <si>
    <t>https://www.mdpi.com/2077-0472/16/9/993</t>
  </si>
  <si>
    <t xml:space="preserve">https://www.uvm.edu/~orchard/fruit/treefruit/tf_horticulture/AppleHortBasics/Readings/The-Evolution-Towards-More-Competative-Apple-Orchard-Systems-in-New-York.pdf
</t>
  </si>
  <si>
    <r>
      <rPr>
        <sz val="11"/>
        <rFont val="Calibri"/>
        <family val="2"/>
        <scheme val="minor"/>
      </rPr>
      <t xml:space="preserve">Industrial: </t>
    </r>
    <r>
      <rPr>
        <u/>
        <sz val="11"/>
        <color theme="10"/>
        <rFont val="Calibri"/>
        <family val="2"/>
        <scheme val="minor"/>
      </rPr>
      <t xml:space="preserve">https://academic.oup.com/jee/article/111/3/1014/4959247?login=true&amp;guestAccessKey=
</t>
    </r>
    <r>
      <rPr>
        <sz val="11"/>
        <rFont val="Calibri"/>
        <family val="2"/>
        <scheme val="minor"/>
      </rPr>
      <t xml:space="preserve">Urban: </t>
    </r>
    <r>
      <rPr>
        <u/>
        <sz val="11"/>
        <color theme="10"/>
        <rFont val="Calibri"/>
        <family val="2"/>
        <scheme val="minor"/>
      </rPr>
      <t>https://link.springer.com/article/10.1007/s11252-024-01666-3#Tab1</t>
    </r>
  </si>
  <si>
    <t>Total Population of Abbotsford (2024)</t>
  </si>
  <si>
    <t>https://www.abbotsford.ca/sites/default/files/2024-11/Abbotsford%20City.pdf</t>
  </si>
  <si>
    <t>https://www.canada.ca/content/dam/hc-sc/migration/hc-sc/fn-an/alt_formats/pdf/fnim-pnim/2007_fnim-pnim_food-guide-aliment-eng.pdf</t>
  </si>
  <si>
    <t>Health Canada recommend at least once a day eat 1/cup=250mL of raw leafy vegetables</t>
  </si>
  <si>
    <t xml:space="preserve"> 1/cup=250mL 
e.g. 250mL of raw lettuce = 49.8 g person/day (Density: 0.199 g/mL · USDA FoodData Central )</t>
  </si>
  <si>
    <t>153,520 habs</t>
  </si>
  <si>
    <t xml:space="preserve">BC Hydro: </t>
  </si>
  <si>
    <t>GHG emissions of Abbotsford</t>
  </si>
  <si>
    <t>https://pub-fvrd.escribemeetings.com/filestream.ashx?DocumentId=32245</t>
  </si>
  <si>
    <t>Abbotsford 1,498,141 (tCO2e) and both, Abbotsford and the province of BC want to reduce emissions to 40%
Agriculture, 363,701 tCO2e, 25%</t>
  </si>
  <si>
    <t>- Cost: https://journals.sagepub.com/doi/10.1177/1178622121995819#bibr2-1178622121995819 per area /  cost per dry plant: 
- water consumption: https://pmc.ncbi.nlm.nih.gov/articles/PMC12225668/ and https://pmc.ncbi.nlm.nih.gov/articles/PMC12225668
- electricity consumption and land use of VF in Spain: https://www.sciencedirect.com/science/article/pii/S0959652622040793?via%3Dihub
- Jobs: https://journaljsrr.com/index.php/JSRR/article/view/2241/4431; https://www.frontiersin.org/journals/sustainable-food-systems/articles/10.3389/fsufs.2025.1584778/full</t>
  </si>
  <si>
    <r>
      <t xml:space="preserve">- https://journals.sagepub.com/doi/10.1177/1178622121995819#bibr2-1178622121995819
</t>
    </r>
    <r>
      <rPr>
        <sz val="11"/>
        <rFont val="Calibri"/>
        <family val="2"/>
        <scheme val="minor"/>
      </rPr>
      <t xml:space="preserve">water consumption: </t>
    </r>
    <r>
      <rPr>
        <u/>
        <sz val="11"/>
        <color theme="10"/>
        <rFont val="Calibri"/>
        <family val="2"/>
        <scheme val="minor"/>
      </rPr>
      <t xml:space="preserve">https://pmc.ncbi.nlm.nih.gov/articles/PMC12225668/
</t>
    </r>
    <r>
      <rPr>
        <sz val="11"/>
        <rFont val="Calibri"/>
        <family val="2"/>
        <scheme val="minor"/>
      </rPr>
      <t xml:space="preserve">- Production: </t>
    </r>
    <r>
      <rPr>
        <u/>
        <sz val="11"/>
        <color theme="10"/>
        <rFont val="Calibri"/>
        <family val="2"/>
        <scheme val="minor"/>
      </rPr>
      <t xml:space="preserve">https://www.dlg.org/en/mediacenter/dlg-expert-reports/nutrition/dlg-expert-report-02-2023-vertical-farming-possible-differences-between-raw-materials-from-indoor-and-outdoor-cultivation
</t>
    </r>
    <r>
      <rPr>
        <sz val="11"/>
        <rFont val="Calibri"/>
        <family val="2"/>
        <scheme val="minor"/>
      </rPr>
      <t xml:space="preserve">- Lettuce statistics: https://www.dlg.org/en/mediacenter/dlg-expert-reports/nutrition/dlg-expert-report-02-2023-vertical-farming-possible-differences-between-raw-materials-from-indoor-and-outdoor-cultivation; </t>
    </r>
    <r>
      <rPr>
        <u/>
        <sz val="11"/>
        <color theme="10"/>
        <rFont val="Calibri"/>
        <family val="2"/>
        <scheme val="minor"/>
      </rPr>
      <t xml:space="preserve">
https://www.sciencedirect.com/science/article/pii/S2352550923001525#t0020</t>
    </r>
  </si>
  <si>
    <t>% Vegetation to improve bird presence: https://www.sciencedirect.com/science/article/pii/S1439179125001021#fig0003</t>
  </si>
  <si>
    <r>
      <t xml:space="preserve">1. https://council.vancouver.ca/20250521/documents/cfsc1.pdf
</t>
    </r>
    <r>
      <rPr>
        <sz val="11"/>
        <rFont val="Calibri"/>
        <family val="2"/>
        <scheme val="minor"/>
      </rPr>
      <t>High % canopy reduces bee presence: https://doi.org/10.1016/j.ufug.2018.03.015</t>
    </r>
    <r>
      <rPr>
        <u/>
        <sz val="11"/>
        <color theme="10"/>
        <rFont val="Calibri"/>
        <family val="2"/>
        <scheme val="minor"/>
      </rPr>
      <t xml:space="preserve">
2. https://www.sciencedirect.com/science/article/pii/S2212095526000507
</t>
    </r>
    <r>
      <rPr>
        <sz val="11"/>
        <rFont val="Calibri"/>
        <family val="2"/>
        <scheme val="minor"/>
      </rPr>
      <t xml:space="preserve">3. Tree metrics: </t>
    </r>
    <r>
      <rPr>
        <u/>
        <sz val="11"/>
        <color theme="10"/>
        <rFont val="Calibri"/>
        <family val="2"/>
        <scheme val="minor"/>
      </rPr>
      <t>https://vancouver.ca/files/cov/vancouver-tree-canopy-assessment-2022.pdf</t>
    </r>
  </si>
  <si>
    <t>1. WHO min distances for health: https://iris.who.int/server/api/core/bitstreams/dd4b7087-a3c5-46d9-83d3-880a2dded1c6/content
2. Distances for solitary foragers: https://besjournals.onlinelibrary.wiley.com/doi/10.1111/j.1365-2656.2010.01675.x; https://doi.org/10.1046/j.1365-2656.2002.00641.xDigital Object Identifier (DOI)
Pollinators visits vs density of flowers in areas: https://underc.nd.edu/assets/178867/fullsize/legatzke_2015.pdf</t>
  </si>
  <si>
    <t>https://www150.statcan.gc.ca/n1/pub/18-001-x/18-001-x2020001-eng.htm</t>
  </si>
  <si>
    <t>Area of 1 unit of the asset (㎡)</t>
  </si>
  <si>
    <t>389 km²</t>
  </si>
  <si>
    <t>City of Abbotsford (Area)</t>
  </si>
  <si>
    <t xml:space="preserve">Real per capita disposable income in Canada is estimated to reach </t>
  </si>
  <si>
    <t>$33,837 in 2026</t>
  </si>
  <si>
    <t>https://www.ibisworld.com/canada/bed/per-capita-disposable-income/15/</t>
  </si>
  <si>
    <t>https://www.lamose.com/blogs/recipes/coffee-shop-startup-costs-in-canada-complete-breakdown?srsltid=AfmBOooGapPdbLiXcI9vPorxGE5vQl3OFuMSOafR34UmkZDGLFhWd5FJ</t>
  </si>
  <si>
    <r>
      <t xml:space="preserve">Average expenditure </t>
    </r>
    <r>
      <rPr>
        <b/>
        <sz val="11"/>
        <color theme="1"/>
        <rFont val="Calibri"/>
        <family val="2"/>
        <scheme val="minor"/>
      </rPr>
      <t>per household</t>
    </r>
    <r>
      <rPr>
        <sz val="11"/>
        <color theme="1"/>
        <rFont val="Calibri"/>
        <family val="2"/>
        <scheme val="minor"/>
      </rPr>
      <t xml:space="preserve"> (Food expenditures) in Abbotsford /year</t>
    </r>
  </si>
  <si>
    <t>https://www.abbotsfordsitefinder.ca/consumer-expenditures.html</t>
  </si>
  <si>
    <r>
      <t xml:space="preserve">Average </t>
    </r>
    <r>
      <rPr>
        <b/>
        <sz val="11"/>
        <color theme="1"/>
        <rFont val="Calibri"/>
        <family val="2"/>
        <scheme val="minor"/>
      </rPr>
      <t>household size</t>
    </r>
    <r>
      <rPr>
        <sz val="11"/>
        <color theme="1"/>
        <rFont val="Calibri"/>
        <family val="2"/>
        <scheme val="minor"/>
      </rPr>
      <t xml:space="preserve"> Abbotsford</t>
    </r>
  </si>
  <si>
    <t>https://www.castanet.net/news/Nelson/522507/B-C-takes-top-spot-in-nation-when-it-comes-to-amount-spent-on-buying-coffeee</t>
  </si>
  <si>
    <t>https://madeinca.ca/coffee-consumption-statistics-canada/</t>
  </si>
  <si>
    <t>Annual Revenue Coffe shop anually (Most Canadian coffee shops take 12–24 months to reach break-even), average 9000 monthly</t>
  </si>
  <si>
    <t>habitants in Abbotsford (389 km²)</t>
  </si>
  <si>
    <t>https://www.citypopulation.de/en/canada/britishcolumbia/admin/_/5909052__abbotsford/</t>
  </si>
  <si>
    <t>Density in Abbotsford (persons//km²)</t>
  </si>
  <si>
    <t>http://laws.abbotsford.ca/civix/document/id/coa/coabylaws/2014b2400150</t>
  </si>
  <si>
    <t>https://laws.abbotsford.ca/civix/document/id/coa/coabylaws/2014b2400150</t>
  </si>
  <si>
    <t>https://link.springer.com/article/10.1007/s13593-025-01055-w#Tab1
https://link.springer.com/article/10.1007/s11367-024-02343-5#Tab2</t>
  </si>
  <si>
    <t>- for small service, electricity use threshold at 600A is 2760 kWh/day (Max 115 kW/h) = 82,800kWh/month = 1,007,400 kWh/year. 
- Provincial winter/summer peak loads BC: 8,000-10,000 MW/h. 70 - 80% of the province's electricity is consumed in the Lower Mainland and on Vancouver Island. If 70% of the lower peak would be the maximum supply for Vancouver, then, the 70% of peak loads is 5600 MW/h (5,600,000 kW per h)</t>
  </si>
  <si>
    <t>BC Hydro: https://app.bchydro.com/accounts-billing/electrical-connections/connection-requests/express/overloaded-service.html ; https://www.bchydro.com/energy-in-bc/operations/transmission/transmission-system.html; https://www.bchydro.com/news/press_centre/news_releases/2025/demand-expected-to-climb-as-temperatures-soar.html</t>
  </si>
  <si>
    <t>Small Container
(S-Cont)</t>
  </si>
  <si>
    <t>Large Container
(L-Cont)</t>
  </si>
  <si>
    <t>Soil-based Farming
(SbF)</t>
  </si>
  <si>
    <t>Water limits in Abbotsford for agriculture and supply limits</t>
  </si>
  <si>
    <t>Irrigation demand in Abbotsford for agriculture (2003): 2,216,000 Liters per hectare (L/ha) vegetable crops 
Abbotsford’s existing water supply system limit is max 141.5 million litres per day (MLD). Annual average 108 MLD</t>
  </si>
  <si>
    <r>
      <t xml:space="preserve">https://www2.gov.bc.ca/assets/gov/farming-natural-resources-and-industry/agriculture-and-seafood/agricultural-land-and-environment/water/agriculture-water-demand-model/500300-14_agric_water_demand_model_fvrd_report_feb13_2015.pdf
</t>
    </r>
    <r>
      <rPr>
        <sz val="11"/>
        <rFont val="Calibri"/>
        <family val="2"/>
        <scheme val="minor"/>
      </rPr>
      <t>2. Water suply limits:</t>
    </r>
    <r>
      <rPr>
        <u/>
        <sz val="11"/>
        <color theme="10"/>
        <rFont val="Calibri"/>
        <family val="2"/>
        <scheme val="minor"/>
      </rPr>
      <t xml:space="preserve"> https://www.ourwatermatters.ca/water-system</t>
    </r>
  </si>
  <si>
    <t>https://www.sciencedirect.com/science/article/pii/S0959652622028013</t>
  </si>
  <si>
    <t>https://journals.sagepub.com/doi/10.1177/1178622121995819#bibr2-1178622121995819
https://www.sciencedirect.com/science/article/pii/S0959652622028013</t>
  </si>
  <si>
    <r>
      <t xml:space="preserve">https://link.springer.com/chapter/10.1007/978-981-95-6071-4_7#Sec12
</t>
    </r>
    <r>
      <rPr>
        <sz val="11"/>
        <rFont val="Calibri"/>
        <family val="2"/>
        <scheme val="minor"/>
      </rPr>
      <t>Mushroom intake in Canada:</t>
    </r>
    <r>
      <rPr>
        <u/>
        <sz val="11"/>
        <color theme="10"/>
        <rFont val="Calibri"/>
        <family val="2"/>
        <scheme val="minor"/>
      </rPr>
      <t xml:space="preserve"> https://www.canada.ca/content/dam/hc-sc/migration/hc-sc/fn-an/alt_formats/hpfb-dgpsa/pdf/food-guide-aliment/serving_fruit_portion-eng.pdf
</t>
    </r>
    <r>
      <rPr>
        <sz val="11"/>
        <rFont val="Calibri"/>
        <family val="2"/>
        <scheme val="minor"/>
      </rPr>
      <t xml:space="preserve">Equivalences of mushroom in Canada: </t>
    </r>
    <r>
      <rPr>
        <u/>
        <sz val="11"/>
        <color theme="10"/>
        <rFont val="Calibri"/>
        <family val="2"/>
        <scheme val="minor"/>
      </rPr>
      <t xml:space="preserve">https://www.canada.ca/en/health-canada/services/food-nutrition/healthy-eating/nutrient-data/table-4-vegetables-vegetable-products-nutrient-value-some-common-foods-2008.html
</t>
    </r>
    <r>
      <rPr>
        <sz val="11"/>
        <rFont val="Calibri"/>
        <family val="2"/>
        <scheme val="minor"/>
      </rPr>
      <t>CEA Mushroom:</t>
    </r>
    <r>
      <rPr>
        <u/>
        <sz val="11"/>
        <color theme="10"/>
        <rFont val="Calibri"/>
        <family val="2"/>
        <scheme val="minor"/>
      </rPr>
      <t xml:space="preserve"> https://academic.oup.com/pnasnexus/article/4/4/pgaf078/8058665?guestAccessKey=</t>
    </r>
  </si>
  <si>
    <t>Large Greenhouse
(L-GH)</t>
  </si>
  <si>
    <t>Small Greenhouse
(S-GH)</t>
  </si>
  <si>
    <t>Mushroom Farm
(MF)</t>
  </si>
  <si>
    <t>Parking law in Abbotsford</t>
  </si>
  <si>
    <t>1 space per 93 m2 of plant or warehouse Gross Floor Area / 1 space per 200 m2 of Gross Floor Area, and 1 Commercial Vehicle Parking space per loading space, up to a maximum of 2 spaces Warehousing
Parking dimensions:
a. Standard 2.7x6.7m + 3.8 Minimum Maneuvering Aisle Width
b. 1 commercial: 4.3 x 22.6m +  3.8 Minimum Maneuvering Aisle Width</t>
  </si>
  <si>
    <t>Cell Salmon Farm
(CSF)</t>
  </si>
  <si>
    <t>LCA of cultivated bluefood: https://pubs.acs.org/doi/pdf/10.1021/acs.est.6c02274?ref=article_openPDF;     https://pubs.acs.org/doi/suppl/10.1021/acs.est.6c02274/suppl_file/es6c02274_si_001.pdf</t>
  </si>
  <si>
    <t>life cycle assessment of an on-site modular cabinet vertical farm: https://www.frontiersin.org/journals/sustainable-food-systems/articles/10.3389/fsufs.2024.1403580/full</t>
  </si>
  <si>
    <t xml:space="preserve">Assumptions and information used for calculations </t>
  </si>
  <si>
    <t xml:space="preserve">
- water consumption: https://pmc.ncbi.nlm.nih.gov/articles/PMC12225668/ and https://pmc.ncbi.nlm.nih.gov/articles/PMC12225668
- electricity consumption and land use of VF in Spain: https://www.sciencedirect.com/science/article/pii/S0959652622040793?via%3Dihub
- Jobs: https://journaljsrr.com/index.php/JSRR/article/view/2241/4431; https://www.frontiersin.org/journals/sustainable-food-systems/articles/10.3389/fsufs.2025.1584778/full
- Cost: https://journals.sagepub.com/doi/10.1177/1178622121995819#bibr2-1178622121995819 per area /  cost per dry plant: 
2. Source 2 with results for vertical farming: https://www.sciencedirect.com/science/article/pii/S095965262204015X
3. Another source of VF with containers (info not included in the table): https://www.cabidigitallibrary.org/doi/10.17660/eJHS.2024/021#supplementary-materials
</t>
  </si>
  <si>
    <t>Max possible units of asset</t>
  </si>
  <si>
    <t>Proportionate normalization value</t>
  </si>
  <si>
    <t>Indicator System</t>
  </si>
  <si>
    <t>Normalization of scored assets</t>
  </si>
  <si>
    <t>1. Scoring:</t>
  </si>
  <si>
    <t>2. Normalization:</t>
  </si>
  <si>
    <t>The normalization process is carried out by the following equation (Pomerol &amp; Barba-Romero; 2012)</t>
  </si>
  <si>
    <t>The aggregation process is carried out by the following equation:</t>
  </si>
  <si>
    <t>normalized variable</t>
  </si>
  <si>
    <t>weight attached to Xi</t>
  </si>
  <si>
    <r>
      <t>1 and ;     0 ≤ W</t>
    </r>
    <r>
      <rPr>
        <vertAlign val="subscript"/>
        <sz val="11"/>
        <color theme="1"/>
        <rFont val="Calibri"/>
        <family val="2"/>
        <scheme val="minor"/>
      </rPr>
      <t>i</t>
    </r>
    <r>
      <rPr>
        <sz val="11"/>
        <color theme="1"/>
        <rFont val="Calibri"/>
        <family val="2"/>
        <scheme val="minor"/>
      </rPr>
      <t xml:space="preserve"> </t>
    </r>
    <r>
      <rPr>
        <sz val="11"/>
        <color theme="1"/>
        <rFont val="Aptos Narrow"/>
        <family val="2"/>
      </rPr>
      <t>≤ 1   and;     i= 1,2,… n</t>
    </r>
  </si>
  <si>
    <t>The calculation of the saturation model is carried out by the following equation:</t>
  </si>
  <si>
    <t>maximum possible impact</t>
  </si>
  <si>
    <t>number of units of the asset/element</t>
  </si>
  <si>
    <t>diminishing rate</t>
  </si>
  <si>
    <t>The equation is used to simulate that the contribution of each additional unit decreases as the n number of each asset/element increa</t>
  </si>
  <si>
    <t>3. Exponential decay model:</t>
  </si>
  <si>
    <r>
      <rPr>
        <i/>
        <sz val="11"/>
        <color theme="1"/>
        <rFont val="Bell MT"/>
        <family val="1"/>
      </rPr>
      <t xml:space="preserve">I </t>
    </r>
    <r>
      <rPr>
        <sz val="11"/>
        <color theme="1"/>
        <rFont val="Calibri"/>
        <family val="2"/>
        <scheme val="minor"/>
      </rPr>
      <t xml:space="preserve">(1)= </t>
    </r>
  </si>
  <si>
    <r>
      <rPr>
        <b/>
        <sz val="11"/>
        <color theme="1"/>
        <rFont val="Calibri"/>
        <family val="2"/>
        <scheme val="minor"/>
      </rPr>
      <t>3.</t>
    </r>
    <r>
      <rPr>
        <sz val="11"/>
        <color theme="1"/>
        <rFont val="Calibri"/>
        <family val="2"/>
        <scheme val="minor"/>
      </rPr>
      <t xml:space="preserve"> The value of e</t>
    </r>
    <r>
      <rPr>
        <vertAlign val="superscript"/>
        <sz val="11"/>
        <color theme="1"/>
        <rFont val="Calibri"/>
        <family val="2"/>
        <scheme val="minor"/>
      </rPr>
      <t>-bn</t>
    </r>
    <r>
      <rPr>
        <sz val="11"/>
        <color theme="1"/>
        <rFont val="Calibri"/>
        <family val="2"/>
        <scheme val="minor"/>
      </rPr>
      <t xml:space="preserve"> when the maximum number of assets is used (n=n</t>
    </r>
    <r>
      <rPr>
        <vertAlign val="subscript"/>
        <sz val="11"/>
        <color theme="1"/>
        <rFont val="Calibri"/>
        <family val="2"/>
        <scheme val="minor"/>
      </rPr>
      <t>max</t>
    </r>
    <r>
      <rPr>
        <sz val="11"/>
        <color theme="1"/>
        <rFont val="Calibri"/>
        <family val="2"/>
        <scheme val="minor"/>
      </rPr>
      <t>) is almost zero, which means that the number of assets still gives a benefit, but is too negligible compared to the first number of that asset, where the benefit was much higher.</t>
    </r>
  </si>
  <si>
    <t>Replacing in the original equation, with the previous assumptions</t>
  </si>
  <si>
    <t>Some assumptions were required to "estimate" some variables of the equation:</t>
  </si>
  <si>
    <r>
      <rPr>
        <i/>
        <sz val="11"/>
        <color theme="1"/>
        <rFont val="Bell MT"/>
        <family val="1"/>
      </rPr>
      <t xml:space="preserve">I </t>
    </r>
    <r>
      <rPr>
        <sz val="11"/>
        <color theme="1"/>
        <rFont val="Calibri"/>
        <family val="2"/>
        <scheme val="minor"/>
      </rPr>
      <t xml:space="preserve">(1) = </t>
    </r>
  </si>
  <si>
    <r>
      <t xml:space="preserve">Knowing </t>
    </r>
    <r>
      <rPr>
        <i/>
        <sz val="11"/>
        <color theme="1"/>
        <rFont val="Calibri"/>
        <family val="2"/>
        <scheme val="minor"/>
      </rPr>
      <t>b</t>
    </r>
    <r>
      <rPr>
        <sz val="11"/>
        <color theme="1"/>
        <rFont val="Calibri"/>
        <family val="2"/>
        <scheme val="minor"/>
      </rPr>
      <t xml:space="preserve">, we can now estimate </t>
    </r>
    <r>
      <rPr>
        <i/>
        <sz val="11"/>
        <color theme="1"/>
        <rFont val="Bell MT"/>
        <family val="1"/>
      </rPr>
      <t>I</t>
    </r>
    <r>
      <rPr>
        <vertAlign val="subscript"/>
        <sz val="11"/>
        <color theme="1"/>
        <rFont val="Calibri"/>
        <family val="2"/>
        <scheme val="minor"/>
      </rPr>
      <t>max</t>
    </r>
    <r>
      <rPr>
        <sz val="11"/>
        <color theme="1"/>
        <rFont val="Calibri"/>
        <family val="2"/>
        <scheme val="minor"/>
      </rPr>
      <t>, working with 1 unit of tree again</t>
    </r>
  </si>
  <si>
    <t>Thus, the impact of 1 unit of the asset using the equation should be 0.060, of 2 units is not double but it should be a little bit lower than 0.12.</t>
  </si>
  <si>
    <t>b</t>
  </si>
  <si>
    <r>
      <rPr>
        <b/>
        <i/>
        <sz val="11"/>
        <color theme="1"/>
        <rFont val="Bell MT"/>
        <family val="1"/>
      </rPr>
      <t>I</t>
    </r>
    <r>
      <rPr>
        <b/>
        <vertAlign val="subscript"/>
        <sz val="11"/>
        <color theme="1"/>
        <rFont val="Calibri"/>
        <family val="2"/>
        <scheme val="minor"/>
      </rPr>
      <t>max</t>
    </r>
  </si>
  <si>
    <t>Calculation of constants for the exponential decay model</t>
  </si>
  <si>
    <t>Impact of n assets/elements</t>
  </si>
  <si>
    <t>Pomerol, J. C., &amp; Barba-Romero, S. (2012). Multicriterion decision in management: principles
and practice (Vol. 25). Springer Science &amp; Business Media.</t>
  </si>
  <si>
    <t>References</t>
  </si>
  <si>
    <t>https://people.richland.edu/james/lecture/m116/logs/models.html</t>
  </si>
  <si>
    <t>BC Planting guide: https://www2.gov.bc.ca/gov/content/industry/agriculture-seafood/agriservice-bc/production-guides/berries/strawberry
Guide for urban agriculture: https://vancouver.ca/files/cov/urban-agriculture-garden-guide.pdf
Spacing between different plants herb-layer in the same crop: https://www.pubs.ext.vt.edu/content/dam/pubs_ext_vt_edu/426/426-335/426-335.pdf
Spinach yield: https://papers.ssrn.com/sol3/papers.cfm?abstract_id=5127622</t>
  </si>
  <si>
    <t>Assumptions and/or information used to know the maximum number of coffee shops</t>
  </si>
  <si>
    <t xml:space="preserve"> V max = Possible population density in ICT project area* Average expenditure in coffee yearly per capita</t>
  </si>
  <si>
    <t>This Vmax assumes a theoretical possible population density, and it doesn't include visitors, people coming from other areas, traffic, etc. As we do not have that information or any other needed for the common "economic market research" to calculate indicators such as EBITDA, per-capita consumption of coffee in the area, the point of equilibrium of a coffee shop to be profitable in the area (expenses, incomes, etc), among others.</t>
  </si>
  <si>
    <t>Population in ICT area of the project 8320m2 (people)</t>
  </si>
  <si>
    <t>Canadians spend on average $35.21 per month on coffee. Therefore, 422.52 yearly per person</t>
  </si>
  <si>
    <t>Talukder, B., Hipel, K. W., &amp; vanLoon, G. W. (2018). Using multi-criteria decision analysis for assessing sustainability of agricultural systems. Sustainable Development, 26(6), 781–799. https://doi.org/10.1002/sd.1848</t>
  </si>
  <si>
    <t>TOTAL BENEFIT/IMPACT WITH THE n NUMBER AND TYPE OF ELEMENTS USED IN THE AREA</t>
  </si>
  <si>
    <r>
      <t xml:space="preserve">THE ONLY CELLS TO MODIFY ARE THOSE IN </t>
    </r>
    <r>
      <rPr>
        <b/>
        <u/>
        <sz val="18"/>
        <color rgb="FFFFFF00"/>
        <rFont val="Calibri"/>
        <family val="2"/>
        <scheme val="minor"/>
      </rPr>
      <t>BRIGHT YELLOW</t>
    </r>
    <r>
      <rPr>
        <b/>
        <sz val="18"/>
        <color theme="0"/>
        <rFont val="Calibri"/>
        <family val="2"/>
        <scheme val="minor"/>
      </rPr>
      <t>. DO NOT MODIFY ANYTHING ELSE (SAME WITH THE OTHER TABS)</t>
    </r>
  </si>
  <si>
    <r>
      <t xml:space="preserve">THE ONLY CELLS TO MODIFY ARE THOSE IN </t>
    </r>
    <r>
      <rPr>
        <b/>
        <u/>
        <sz val="18"/>
        <color rgb="FFFFFF00"/>
        <rFont val="Calibri"/>
        <family val="2"/>
        <scheme val="minor"/>
      </rPr>
      <t>BRIGHT YELLOW</t>
    </r>
    <r>
      <rPr>
        <b/>
        <sz val="18"/>
        <color theme="0"/>
        <rFont val="Calibri"/>
        <family val="2"/>
        <scheme val="minor"/>
      </rPr>
      <t>. DO NOT MODIFY ANYTHING ELSE</t>
    </r>
  </si>
  <si>
    <t>Table 1. Indicator System</t>
  </si>
  <si>
    <t>Table number</t>
  </si>
  <si>
    <t xml:space="preserve">Table 1. </t>
  </si>
  <si>
    <t>Title</t>
  </si>
  <si>
    <t>Tab location</t>
  </si>
  <si>
    <t>Scoring of assets/elements</t>
  </si>
  <si>
    <t>Scoring table &amp; Indicators</t>
  </si>
  <si>
    <t>Table 3. Normalization of scored assets</t>
  </si>
  <si>
    <t>Table 2. Scoring of assets/elements</t>
  </si>
  <si>
    <t>Table 4. Aggregation of sub-indicators into their main category</t>
  </si>
  <si>
    <t>Main category</t>
  </si>
  <si>
    <t>Sub-indicators</t>
  </si>
  <si>
    <t>Assets/elements are assessed/scored in each sub-indicator using the indicator system (Table 1)</t>
  </si>
  <si>
    <t>Criteria value in the sub-indicator</t>
  </si>
  <si>
    <t>Sum of the all criteria values in the sub-indicator</t>
  </si>
  <si>
    <t>3. Aggregation of sub-indicators:</t>
  </si>
  <si>
    <t xml:space="preserve">The sub-indicators are aggregated to evaluate the performance of each asset/element in relation to the main category </t>
  </si>
  <si>
    <r>
      <t xml:space="preserve">An exponential Decay (increasing form) function is used to calculate the overall impact that </t>
    </r>
    <r>
      <rPr>
        <i/>
        <sz val="11"/>
        <color theme="1"/>
        <rFont val="Calibri"/>
        <family val="2"/>
        <scheme val="minor"/>
      </rPr>
      <t>n</t>
    </r>
    <r>
      <rPr>
        <sz val="11"/>
        <color theme="1"/>
        <rFont val="Calibri"/>
        <family val="2"/>
        <scheme val="minor"/>
      </rPr>
      <t xml:space="preserve"> number (units) of an asset/element have on each Main category. </t>
    </r>
  </si>
  <si>
    <t>Total per sub-indicator</t>
  </si>
  <si>
    <r>
      <rPr>
        <b/>
        <sz val="11"/>
        <color rgb="FF002060"/>
        <rFont val="Calibri"/>
        <family val="2"/>
        <scheme val="minor"/>
      </rPr>
      <t>One example of using the exponential decay model and how the constants were calculated:</t>
    </r>
    <r>
      <rPr>
        <b/>
        <sz val="11"/>
        <color theme="1"/>
        <rFont val="Calibri"/>
        <family val="2"/>
        <scheme val="minor"/>
      </rPr>
      <t xml:space="preserve"> </t>
    </r>
    <r>
      <rPr>
        <sz val="11"/>
        <color theme="1"/>
        <rFont val="Calibri"/>
        <family val="2"/>
        <scheme val="minor"/>
      </rPr>
      <t>1 tree in the main category FOOD SECURITY</t>
    </r>
  </si>
  <si>
    <t>The scores of each sub-indicator is proportionately normalized.</t>
  </si>
  <si>
    <t>Aggregation of sub-indicators into their main category</t>
  </si>
  <si>
    <t>Cap mechanism/Limits of assets</t>
  </si>
  <si>
    <t>Cap mechanism</t>
  </si>
  <si>
    <t>Final impacts of assets in the area</t>
  </si>
  <si>
    <t>Results</t>
  </si>
  <si>
    <t>Go to Table 1</t>
  </si>
  <si>
    <t>Go to Table 2</t>
  </si>
  <si>
    <t>Go to Table 3</t>
  </si>
  <si>
    <t>Go to Table 4</t>
  </si>
  <si>
    <t>Go to Table 6</t>
  </si>
  <si>
    <t>Go to Table 7</t>
  </si>
  <si>
    <t>Modifiable</t>
  </si>
  <si>
    <t>No</t>
  </si>
  <si>
    <t>Click to be directed to the table</t>
  </si>
  <si>
    <t xml:space="preserve">Table 2. </t>
  </si>
  <si>
    <t xml:space="preserve">Table 3. </t>
  </si>
  <si>
    <t xml:space="preserve">Table 4. </t>
  </si>
  <si>
    <t xml:space="preserve">Table 6. </t>
  </si>
  <si>
    <t xml:space="preserve">Table 7. </t>
  </si>
  <si>
    <t>N/A</t>
  </si>
  <si>
    <t>Yes</t>
  </si>
  <si>
    <t>LIST OF TABLES</t>
  </si>
  <si>
    <t>95% of the max possible units of asset</t>
  </si>
  <si>
    <r>
      <rPr>
        <i/>
        <sz val="11"/>
        <color theme="1"/>
        <rFont val="Bell MT"/>
        <family val="1"/>
      </rPr>
      <t xml:space="preserve">0.95 I </t>
    </r>
    <r>
      <rPr>
        <vertAlign val="subscript"/>
        <sz val="11"/>
        <color theme="1"/>
        <rFont val="Calibri"/>
        <family val="2"/>
        <scheme val="minor"/>
      </rPr>
      <t>max</t>
    </r>
  </si>
  <si>
    <r>
      <rPr>
        <b/>
        <sz val="11"/>
        <color theme="1"/>
        <rFont val="Calibri"/>
        <family val="2"/>
        <scheme val="minor"/>
      </rPr>
      <t xml:space="preserve">1. </t>
    </r>
    <r>
      <rPr>
        <sz val="11"/>
        <color theme="1"/>
        <rFont val="Calibri"/>
        <family val="2"/>
        <scheme val="minor"/>
      </rPr>
      <t>The impact of 1 unit [</t>
    </r>
    <r>
      <rPr>
        <i/>
        <sz val="11"/>
        <color theme="1"/>
        <rFont val="Bell MT"/>
        <family val="1"/>
      </rPr>
      <t xml:space="preserve">I </t>
    </r>
    <r>
      <rPr>
        <sz val="11"/>
        <color theme="1"/>
        <rFont val="Calibri"/>
        <family val="2"/>
        <scheme val="minor"/>
      </rPr>
      <t>(1)] is the normalized score that an asset has on the main category evaluated. For instance,</t>
    </r>
    <r>
      <rPr>
        <i/>
        <sz val="11"/>
        <color theme="1"/>
        <rFont val="Calibri"/>
        <family val="2"/>
        <scheme val="minor"/>
      </rPr>
      <t xml:space="preserve"> </t>
    </r>
    <r>
      <rPr>
        <sz val="11"/>
        <color theme="1"/>
        <rFont val="Calibri"/>
        <family val="2"/>
        <scheme val="minor"/>
      </rPr>
      <t>1 tree [</t>
    </r>
    <r>
      <rPr>
        <i/>
        <sz val="11"/>
        <color theme="1"/>
        <rFont val="Bell MT"/>
        <family val="1"/>
      </rPr>
      <t xml:space="preserve">I </t>
    </r>
    <r>
      <rPr>
        <sz val="11"/>
        <color theme="1"/>
        <rFont val="Calibri"/>
        <family val="2"/>
        <scheme val="minor"/>
      </rPr>
      <t>(1)] is equal to 0.0601</t>
    </r>
  </si>
  <si>
    <r>
      <rPr>
        <b/>
        <sz val="11"/>
        <color theme="1"/>
        <rFont val="Calibri"/>
        <family val="2"/>
        <scheme val="minor"/>
      </rPr>
      <t xml:space="preserve">2. </t>
    </r>
    <r>
      <rPr>
        <sz val="11"/>
        <color theme="1"/>
        <rFont val="Calibri"/>
        <family val="2"/>
        <scheme val="minor"/>
      </rPr>
      <t>The impact of the maximum possible number of the asset [</t>
    </r>
    <r>
      <rPr>
        <i/>
        <sz val="11"/>
        <color theme="1"/>
        <rFont val="Bell MT"/>
        <family val="1"/>
      </rPr>
      <t>I</t>
    </r>
    <r>
      <rPr>
        <sz val="11"/>
        <color theme="1"/>
        <rFont val="Bell MT"/>
        <family val="1"/>
      </rPr>
      <t xml:space="preserve"> </t>
    </r>
    <r>
      <rPr>
        <sz val="11"/>
        <color theme="1"/>
        <rFont val="Calibri"/>
        <family val="2"/>
        <scheme val="minor"/>
      </rPr>
      <t>(n</t>
    </r>
    <r>
      <rPr>
        <vertAlign val="subscript"/>
        <sz val="11"/>
        <color theme="1"/>
        <rFont val="Calibri"/>
        <family val="2"/>
        <scheme val="minor"/>
      </rPr>
      <t>max</t>
    </r>
    <r>
      <rPr>
        <sz val="11"/>
        <color theme="1"/>
        <rFont val="Calibri"/>
        <family val="2"/>
        <scheme val="minor"/>
      </rPr>
      <t>)] is equal to the maximum possible positive impact [</t>
    </r>
    <r>
      <rPr>
        <i/>
        <sz val="11"/>
        <color theme="1"/>
        <rFont val="Bell MT"/>
        <family val="1"/>
      </rPr>
      <t xml:space="preserve">I </t>
    </r>
    <r>
      <rPr>
        <sz val="11"/>
        <color theme="1"/>
        <rFont val="Calibri"/>
        <family val="2"/>
        <scheme val="minor"/>
      </rPr>
      <t>(n</t>
    </r>
    <r>
      <rPr>
        <vertAlign val="subscript"/>
        <sz val="11"/>
        <color theme="1"/>
        <rFont val="Calibri"/>
        <family val="2"/>
        <scheme val="minor"/>
      </rPr>
      <t>max</t>
    </r>
    <r>
      <rPr>
        <sz val="11"/>
        <color theme="1"/>
        <rFont val="Calibri"/>
        <family val="2"/>
        <scheme val="minor"/>
      </rPr>
      <t xml:space="preserve">) = </t>
    </r>
    <r>
      <rPr>
        <i/>
        <sz val="11"/>
        <color theme="1"/>
        <rFont val="Bell MT"/>
        <family val="1"/>
      </rPr>
      <t>I</t>
    </r>
    <r>
      <rPr>
        <vertAlign val="subscript"/>
        <sz val="11"/>
        <color theme="1"/>
        <rFont val="Calibri"/>
        <family val="2"/>
        <scheme val="minor"/>
      </rPr>
      <t>max</t>
    </r>
    <r>
      <rPr>
        <sz val="11"/>
        <color theme="1"/>
        <rFont val="Calibri"/>
        <family val="2"/>
        <scheme val="minor"/>
      </rPr>
      <t xml:space="preserve">] . Assuming that the saturation with </t>
    </r>
    <r>
      <rPr>
        <i/>
        <sz val="11"/>
        <color theme="1"/>
        <rFont val="Bell MT"/>
        <family val="1"/>
      </rPr>
      <t>I</t>
    </r>
    <r>
      <rPr>
        <vertAlign val="subscript"/>
        <sz val="11"/>
        <color theme="1"/>
        <rFont val="Calibri"/>
        <family val="2"/>
        <scheme val="minor"/>
      </rPr>
      <t xml:space="preserve">max </t>
    </r>
    <r>
      <rPr>
        <sz val="11"/>
        <color theme="1"/>
        <rFont val="Calibri"/>
        <family val="2"/>
        <scheme val="minor"/>
      </rPr>
      <t>is 95%</t>
    </r>
  </si>
  <si>
    <r>
      <t xml:space="preserve">1,664 cells </t>
    </r>
    <r>
      <rPr>
        <b/>
        <sz val="11"/>
        <color theme="1"/>
        <rFont val="Calibri"/>
        <family val="2"/>
        <scheme val="minor"/>
      </rPr>
      <t>= 6,656 m²</t>
    </r>
  </si>
  <si>
    <r>
      <t xml:space="preserve">"Moderate Apple Orchard Systems planting densities (1,200 and 1,500 trees/acre) are the the favoured trend. This may be explained by the law of diminishing returns"
</t>
    </r>
    <r>
      <rPr>
        <sz val="11"/>
        <color rgb="FF002060"/>
        <rFont val="Calibri"/>
        <family val="2"/>
        <scheme val="minor"/>
      </rPr>
      <t>If 1200 trees/acre | 1 acre = 4046.86 m</t>
    </r>
    <r>
      <rPr>
        <vertAlign val="superscript"/>
        <sz val="11"/>
        <color rgb="FF002060"/>
        <rFont val="Calibri"/>
        <family val="2"/>
        <scheme val="minor"/>
      </rPr>
      <t xml:space="preserve">2 </t>
    </r>
    <r>
      <rPr>
        <sz val="11"/>
        <color rgb="FF002060"/>
        <rFont val="Calibri"/>
        <family val="2"/>
        <scheme val="minor"/>
      </rPr>
      <t>| ICT Abbotsford area 6,656 m</t>
    </r>
    <r>
      <rPr>
        <vertAlign val="superscript"/>
        <sz val="11"/>
        <color rgb="FF002060"/>
        <rFont val="Calibri"/>
        <family val="2"/>
        <scheme val="minor"/>
      </rPr>
      <t>2</t>
    </r>
    <r>
      <rPr>
        <sz val="11"/>
        <color rgb="FF002060"/>
        <rFont val="Calibri"/>
        <family val="2"/>
        <scheme val="minor"/>
      </rPr>
      <t xml:space="preserve"> = could have the a max possible number of trees is 416, where each one uses 16m</t>
    </r>
    <r>
      <rPr>
        <vertAlign val="superscript"/>
        <sz val="11"/>
        <color rgb="FF002060"/>
        <rFont val="Calibri"/>
        <family val="2"/>
        <scheme val="minor"/>
      </rPr>
      <t>2</t>
    </r>
  </si>
  <si>
    <r>
      <rPr>
        <b/>
        <sz val="11"/>
        <color theme="1"/>
        <rFont val="Calibri"/>
        <family val="2"/>
        <scheme val="minor"/>
      </rPr>
      <t>1. Limiting according to the density of plants in an area (BC, 2026):</t>
    </r>
    <r>
      <rPr>
        <sz val="11"/>
        <color theme="1"/>
        <rFont val="Calibri"/>
        <family val="2"/>
        <scheme val="minor"/>
      </rPr>
      <t xml:space="preserve">
Examples of food herb-layer: lettuce, mustard, kale, spinach, strawberries
</t>
    </r>
    <r>
      <rPr>
        <b/>
        <sz val="11"/>
        <color theme="1"/>
        <rFont val="Calibri"/>
        <family val="2"/>
        <scheme val="minor"/>
      </rPr>
      <t xml:space="preserve">Spinach: </t>
    </r>
    <r>
      <rPr>
        <sz val="11"/>
        <color theme="1"/>
        <rFont val="Calibri"/>
        <family val="2"/>
        <scheme val="minor"/>
      </rPr>
      <t xml:space="preserve">yield is 87,120 plants/acre (4046.86m2) </t>
    </r>
    <r>
      <rPr>
        <sz val="11"/>
        <color theme="1"/>
        <rFont val="Calibri"/>
        <family val="2"/>
      </rPr>
      <t>≈</t>
    </r>
    <r>
      <rPr>
        <sz val="11"/>
        <color theme="1"/>
        <rFont val="Calibri"/>
        <family val="2"/>
        <scheme val="minor"/>
      </rPr>
      <t xml:space="preserve"> 21.52plants/m2
</t>
    </r>
    <r>
      <rPr>
        <b/>
        <sz val="11"/>
        <color theme="1"/>
        <rFont val="Calibri"/>
        <family val="2"/>
        <scheme val="minor"/>
      </rPr>
      <t>Strawberries:</t>
    </r>
    <r>
      <rPr>
        <sz val="11"/>
        <color theme="1"/>
        <rFont val="Calibri"/>
        <family val="2"/>
        <scheme val="minor"/>
      </rPr>
      <t xml:space="preserve"> Distance between plants 30 cm (12 inches); Distance between rows - 105 cm, 31,746plants/ha
</t>
    </r>
    <r>
      <rPr>
        <sz val="11"/>
        <color rgb="FF002060"/>
        <rFont val="Calibri"/>
        <family val="2"/>
        <scheme val="minor"/>
      </rPr>
      <t xml:space="preserve">31,746plants/ha </t>
    </r>
    <r>
      <rPr>
        <sz val="11"/>
        <color rgb="FF002060"/>
        <rFont val="Calibri"/>
        <family val="2"/>
      </rPr>
      <t>≈ 12.7 plants/m2</t>
    </r>
    <r>
      <rPr>
        <sz val="11"/>
        <color rgb="FF002060"/>
        <rFont val="Calibri"/>
        <family val="2"/>
        <scheme val="minor"/>
      </rPr>
      <t xml:space="preserve"> | ICT project Abbotsford area of 6,656 m2 ≈ could have 21,130.14 plants, but if each unit of herb-layer (with 12 plants of strawberries) uses 4m2 then the max. possible number of herb-layer units is 1664</t>
    </r>
    <r>
      <rPr>
        <sz val="11"/>
        <color theme="1"/>
        <rFont val="Calibri"/>
        <family val="2"/>
        <scheme val="minor"/>
      </rPr>
      <t xml:space="preserve">
</t>
    </r>
    <r>
      <rPr>
        <b/>
        <sz val="11"/>
        <color theme="1"/>
        <rFont val="Calibri"/>
        <family val="2"/>
        <scheme val="minor"/>
      </rPr>
      <t>2. Another way to limit is the spacing of raised herb-layer food gardens, pathways and infrastructure</t>
    </r>
    <r>
      <rPr>
        <sz val="11"/>
        <color theme="1"/>
        <rFont val="Calibri"/>
        <family val="2"/>
        <scheme val="minor"/>
      </rPr>
      <t xml:space="preserve">: Following the recommendations of Vanouver's agriculture guide, the design of the spaces must have a circulation path, which can be:
- Main paths need to be accessible: 152 cm: 5’, so the use of compacted crushed concrete is encouraged
- Secondary paths: 91 cm, can use less invasive material such as mulch.
</t>
    </r>
    <r>
      <rPr>
        <sz val="11"/>
        <color rgb="FF002060"/>
        <rFont val="Calibri"/>
        <family val="2"/>
        <scheme val="minor"/>
      </rPr>
      <t xml:space="preserve">Assuming that the layout is conventional, and only secondary paths will be used to separate each unit (4m2) of the herb-layer, then the max. number of herb-layer units is </t>
    </r>
    <r>
      <rPr>
        <b/>
        <sz val="11"/>
        <color rgb="FF002060"/>
        <rFont val="Calibri"/>
        <family val="2"/>
        <scheme val="minor"/>
      </rPr>
      <t xml:space="preserve">784
</t>
    </r>
    <r>
      <rPr>
        <sz val="11"/>
        <color rgb="FF002060"/>
        <rFont val="Calibri"/>
        <family val="2"/>
        <scheme val="minor"/>
      </rPr>
      <t xml:space="preserve">
Sequence of units of herb-layer along side + spacing: [2m side unit 1] + [0.91m Path] + [2m side unit 2] = each additional unit add 2.91m to one side
Units along one side of the area, and total in each area:
Area: 6656 m2 (81.58m side lengths)  ||  (81.58m + 0.91m)/2.91 = 28.35 per side, 784 in the area</t>
    </r>
  </si>
  <si>
    <r>
      <rPr>
        <b/>
        <sz val="11"/>
        <color theme="1"/>
        <rFont val="Calibri"/>
        <family val="2"/>
        <scheme val="minor"/>
      </rPr>
      <t>More industrial:</t>
    </r>
    <r>
      <rPr>
        <sz val="11"/>
        <color theme="1"/>
        <rFont val="Calibri"/>
        <family val="2"/>
        <scheme val="minor"/>
      </rPr>
      <t xml:space="preserve"> 80 to 1,000 colonies, have a scale efficiency of 1.00 and thus enjoy constant returns to scale. Beekeepers with constant returns to scale could double their inputs with a concomitant doubling of their outputs. 
</t>
    </r>
    <r>
      <rPr>
        <b/>
        <sz val="11"/>
        <color theme="1"/>
        <rFont val="Calibri"/>
        <family val="2"/>
        <scheme val="minor"/>
      </rPr>
      <t xml:space="preserve">
Urban</t>
    </r>
    <r>
      <rPr>
        <sz val="11"/>
        <color theme="1"/>
        <rFont val="Calibri"/>
        <family val="2"/>
        <scheme val="minor"/>
      </rPr>
      <t xml:space="preserve">: </t>
    </r>
    <r>
      <rPr>
        <b/>
        <u/>
        <sz val="11"/>
        <color theme="1"/>
        <rFont val="Calibri"/>
        <family val="2"/>
        <scheme val="minor"/>
      </rPr>
      <t>3.5 colonies per km²</t>
    </r>
    <r>
      <rPr>
        <sz val="11"/>
        <color theme="1"/>
        <rFont val="Calibri"/>
        <family val="2"/>
        <scheme val="minor"/>
      </rPr>
      <t xml:space="preserve"> (Across the total area of </t>
    </r>
    <r>
      <rPr>
        <b/>
        <sz val="11"/>
        <color theme="1"/>
        <rFont val="Calibri"/>
        <family val="2"/>
        <scheme val="minor"/>
      </rPr>
      <t>Vienna</t>
    </r>
    <r>
      <rPr>
        <sz val="11"/>
        <color theme="1"/>
        <rFont val="Calibri"/>
        <family val="2"/>
        <scheme val="minor"/>
      </rPr>
      <t xml:space="preserve">, excluding regions with restricted permission for apiary placement, an average of 3.5 apiaries (median 3 apiaries) and an average of 13.9 honeybee colonies per km², exceeding the maximum recommended of 3.5 colonies per km2. In the same article, the author noted that Henry and Rodet (2018, 2020) focus on distance-based solutions and recommend a </t>
    </r>
    <r>
      <rPr>
        <b/>
        <sz val="11"/>
        <color theme="1"/>
        <rFont val="Calibri"/>
        <family val="2"/>
        <scheme val="minor"/>
      </rPr>
      <t>minimum distance of 0.9 km per apiary</t>
    </r>
    <r>
      <rPr>
        <sz val="11"/>
        <color theme="1"/>
        <rFont val="Calibri"/>
        <family val="2"/>
        <scheme val="minor"/>
      </rPr>
      <t xml:space="preserve"> to minimize the impact of honeybees on local wild bee fauna. In the same article, it is mentioned:
Austrian average is 4.2 colonies per km2; the European city average (15 colonies/km2 in Brussels: environnement.brussels (2021); 6.5 colonies per km2 in Paris 2016: Ropars et al. (2020); 7.94–13 colonies per km2 in Berlin 2017: Pütz et al. (2019); 10 colonies per km2 in London: Stevenson et al. (2020); and 27 colonies per km2 in Ljubljana: The city of Ljubljana (2024)).
</t>
    </r>
    <r>
      <rPr>
        <sz val="11"/>
        <color rgb="FF002060"/>
        <rFont val="Calibri"/>
        <family val="2"/>
        <scheme val="minor"/>
      </rPr>
      <t>If 3.5 colonies/km² | 1km² = 10,000 m²| Abbotsford area of  6,656 m² ≈ 2.33 colonies ≈ rounding to the next whole number is 3 colonies
If, each apiary has 1 colony, then the maximum amoun is only 3 bee apiaries</t>
    </r>
  </si>
  <si>
    <r>
      <t xml:space="preserve">(Hydroponically grown in containers) Lettuce crops:
</t>
    </r>
    <r>
      <rPr>
        <b/>
        <sz val="11"/>
        <color theme="1"/>
        <rFont val="Calibri"/>
        <family val="2"/>
        <scheme val="minor"/>
      </rPr>
      <t xml:space="preserve">Water: </t>
    </r>
    <r>
      <rPr>
        <sz val="11"/>
        <color theme="1"/>
        <rFont val="Calibri"/>
        <family val="2"/>
        <scheme val="minor"/>
      </rPr>
      <t xml:space="preserve">1.6 L /kg Lettuce
</t>
    </r>
    <r>
      <rPr>
        <b/>
        <sz val="11"/>
        <color theme="1"/>
        <rFont val="Calibri"/>
        <family val="2"/>
        <scheme val="minor"/>
      </rPr>
      <t>Electricity:</t>
    </r>
    <r>
      <rPr>
        <sz val="11"/>
        <color theme="1"/>
        <rFont val="Calibri"/>
        <family val="2"/>
        <scheme val="minor"/>
      </rPr>
      <t xml:space="preserve"> 15 kWh/kg lettuce
</t>
    </r>
    <r>
      <rPr>
        <b/>
        <sz val="11"/>
        <color theme="1"/>
        <rFont val="Calibri"/>
        <family val="2"/>
        <scheme val="minor"/>
      </rPr>
      <t xml:space="preserve">Land use: </t>
    </r>
    <r>
      <rPr>
        <sz val="11"/>
        <color theme="1"/>
        <rFont val="Calibri"/>
        <family val="2"/>
        <scheme val="minor"/>
      </rPr>
      <t xml:space="preserve">0.0065 m2 year/kg lettuce
</t>
    </r>
    <r>
      <rPr>
        <b/>
        <sz val="11"/>
        <color theme="1"/>
        <rFont val="Calibri"/>
        <family val="2"/>
        <scheme val="minor"/>
      </rPr>
      <t xml:space="preserve">Yield: </t>
    </r>
    <r>
      <rPr>
        <sz val="11"/>
        <color theme="1"/>
        <rFont val="Calibri"/>
        <family val="2"/>
        <scheme val="minor"/>
      </rPr>
      <t xml:space="preserve">154 kg lettuce /m2 year
</t>
    </r>
    <r>
      <rPr>
        <b/>
        <sz val="11"/>
        <color theme="1"/>
        <rFont val="Calibri"/>
        <family val="2"/>
        <scheme val="minor"/>
      </rPr>
      <t xml:space="preserve">Global warming potential: </t>
    </r>
    <r>
      <rPr>
        <sz val="11"/>
        <color theme="1"/>
        <rFont val="Calibri"/>
        <family val="2"/>
        <scheme val="minor"/>
      </rPr>
      <t xml:space="preserve">0.89 Kg CO2-eq/kg lettuce
- 1 space per 93 m2 of plant or warehouse Gross Floor Area (Standard 2.7x6.7m [18.09 m2] + 3.8 Minimum Maneuvering Aisle Width, [aprox 1.94 m2]). 
- Each S-Cont (24 m2) requires 0.26, or 1 parking lot every 4 units S-Cont (18.09 m2) + Maneuvering (1.94 m2) that is 20.03m2  
- If the ICT Project area is  6,656 m2, and each S-Cont is 24 m2, the max. number of 4-unit groups of S-Cont is ≈57 (including parking lots), or 228, but for every 4 S-Cont only 1 parking space. 228 containers x 24m2 = 5472 m2 used for the crops
- Vegetable required to supply min. daily leafy vegetable of the Abbotsford population/year: 2,790,533.04 kg/year 
- </t>
    </r>
    <r>
      <rPr>
        <b/>
        <sz val="11"/>
        <color theme="1"/>
        <rFont val="Calibri"/>
        <family val="2"/>
        <scheme val="minor"/>
      </rPr>
      <t xml:space="preserve">Yield of maximum possible number of units: </t>
    </r>
    <r>
      <rPr>
        <sz val="11"/>
        <color theme="1"/>
        <rFont val="Calibri"/>
        <family val="2"/>
        <scheme val="minor"/>
      </rPr>
      <t xml:space="preserve">with 228 S-Cont (5472 m2) the yield will be 842,688 kg/year (30.2%) /// 
- </t>
    </r>
    <r>
      <rPr>
        <b/>
        <sz val="11"/>
        <color theme="1"/>
        <rFont val="Calibri"/>
        <family val="2"/>
        <scheme val="minor"/>
      </rPr>
      <t>Electricity required:</t>
    </r>
    <r>
      <rPr>
        <sz val="11"/>
        <color theme="1"/>
        <rFont val="Calibri"/>
        <family val="2"/>
        <scheme val="minor"/>
      </rPr>
      <t xml:space="preserve"> for a yield of 842,688 kg lettuce/year x 15 kWh/kg =&gt; 12,640,320 kWh/year. The peak load capacity is 5600 MW per h; thus, energy supply is not a limitation. //// 
- </t>
    </r>
    <r>
      <rPr>
        <b/>
        <sz val="11"/>
        <color theme="1"/>
        <rFont val="Calibri"/>
        <family val="2"/>
        <scheme val="minor"/>
      </rPr>
      <t>GHG emissions</t>
    </r>
    <r>
      <rPr>
        <sz val="11"/>
        <color theme="1"/>
        <rFont val="Calibri"/>
        <family val="2"/>
        <scheme val="minor"/>
      </rPr>
      <t xml:space="preserve"> of 842,688 kg lettuce/year is 749,992.32 Kg CO2-eq/year (749.99 ton CO2-eq/year)
-</t>
    </r>
    <r>
      <rPr>
        <b/>
        <sz val="11"/>
        <color theme="1"/>
        <rFont val="Calibri"/>
        <family val="2"/>
        <scheme val="minor"/>
      </rPr>
      <t xml:space="preserve"> Each unit S-Cont (24 m2) </t>
    </r>
    <r>
      <rPr>
        <sz val="11"/>
        <color theme="1"/>
        <rFont val="Calibri"/>
        <family val="2"/>
        <scheme val="minor"/>
      </rPr>
      <t xml:space="preserve">yield 3,696 kg of lettuce/year, emits 3,289.44 kg CO2-eq/year
</t>
    </r>
    <r>
      <rPr>
        <sz val="11"/>
        <color rgb="FFFF0000"/>
        <rFont val="Calibri"/>
        <family val="2"/>
        <scheme val="minor"/>
      </rPr>
      <t>To emit only 0.01% of the current GHG emissions of Abbotsford in agriculture, which would be 36,370 Kg CO2-eq/year, the maximum number of S-Cont is 11.</t>
    </r>
  </si>
  <si>
    <r>
      <t xml:space="preserve">(Hydroponically grown in containers) Lettuce crops:
</t>
    </r>
    <r>
      <rPr>
        <b/>
        <sz val="11"/>
        <color theme="1"/>
        <rFont val="Calibri"/>
        <family val="2"/>
        <scheme val="minor"/>
      </rPr>
      <t xml:space="preserve">Water: </t>
    </r>
    <r>
      <rPr>
        <sz val="11"/>
        <color theme="1"/>
        <rFont val="Calibri"/>
        <family val="2"/>
        <scheme val="minor"/>
      </rPr>
      <t xml:space="preserve">1.6 L /kg Lettuce
</t>
    </r>
    <r>
      <rPr>
        <b/>
        <sz val="11"/>
        <color theme="1"/>
        <rFont val="Calibri"/>
        <family val="2"/>
        <scheme val="minor"/>
      </rPr>
      <t>Electricity:</t>
    </r>
    <r>
      <rPr>
        <sz val="11"/>
        <color theme="1"/>
        <rFont val="Calibri"/>
        <family val="2"/>
        <scheme val="minor"/>
      </rPr>
      <t xml:space="preserve"> 15 kWh/kg lettuce
</t>
    </r>
    <r>
      <rPr>
        <b/>
        <sz val="11"/>
        <color theme="1"/>
        <rFont val="Calibri"/>
        <family val="2"/>
        <scheme val="minor"/>
      </rPr>
      <t xml:space="preserve">Land use: </t>
    </r>
    <r>
      <rPr>
        <sz val="11"/>
        <color theme="1"/>
        <rFont val="Calibri"/>
        <family val="2"/>
        <scheme val="minor"/>
      </rPr>
      <t xml:space="preserve">0.0065 m2 year/kg lettuce
</t>
    </r>
    <r>
      <rPr>
        <b/>
        <sz val="11"/>
        <color theme="1"/>
        <rFont val="Calibri"/>
        <family val="2"/>
        <scheme val="minor"/>
      </rPr>
      <t xml:space="preserve">Yield: </t>
    </r>
    <r>
      <rPr>
        <sz val="11"/>
        <color theme="1"/>
        <rFont val="Calibri"/>
        <family val="2"/>
        <scheme val="minor"/>
      </rPr>
      <t xml:space="preserve">154 kg lettuce /m2 year
</t>
    </r>
    <r>
      <rPr>
        <b/>
        <sz val="11"/>
        <color theme="1"/>
        <rFont val="Calibri"/>
        <family val="2"/>
        <scheme val="minor"/>
      </rPr>
      <t xml:space="preserve">Global warming potential: </t>
    </r>
    <r>
      <rPr>
        <sz val="11"/>
        <color theme="1"/>
        <rFont val="Calibri"/>
        <family val="2"/>
        <scheme val="minor"/>
      </rPr>
      <t>0.89 Kg CO2-eq/kg lettuce
- 1 space per 93 m2 of plant or warehouse Gross Floor Area (Standard 2.7x6.7m [18.09 m2] + 3.8 Minimum Maneuvering Aisle Width, [aprox 1.94 m2]). 
- Each L-Cont (56 m2) requires 0.6, or 1 parking lots every pair of L-Cont (2 units) = (18.09 m2) + Maneuvering (1.94 m2) = 20.03m</t>
    </r>
    <r>
      <rPr>
        <vertAlign val="superscript"/>
        <sz val="11"/>
        <color theme="1"/>
        <rFont val="Calibri"/>
        <family val="2"/>
        <scheme val="minor"/>
      </rPr>
      <t>2</t>
    </r>
    <r>
      <rPr>
        <sz val="11"/>
        <color theme="1"/>
        <rFont val="Calibri"/>
        <family val="2"/>
        <scheme val="minor"/>
      </rPr>
      <t xml:space="preserve"> parking space;  
- If the ICT Project area is  6,656 m2, and each L-Cont is 56 m2, the max. number of </t>
    </r>
    <r>
      <rPr>
        <u/>
        <sz val="11"/>
        <color theme="1"/>
        <rFont val="Calibri"/>
        <family val="2"/>
        <scheme val="minor"/>
      </rPr>
      <t>pairs</t>
    </r>
    <r>
      <rPr>
        <sz val="11"/>
        <color theme="1"/>
        <rFont val="Calibri"/>
        <family val="2"/>
        <scheme val="minor"/>
      </rPr>
      <t xml:space="preserve"> of L-Cont is </t>
    </r>
    <r>
      <rPr>
        <sz val="11"/>
        <color theme="1"/>
        <rFont val="Calibri"/>
        <family val="2"/>
      </rPr>
      <t>≈</t>
    </r>
    <r>
      <rPr>
        <sz val="11"/>
        <color theme="1"/>
        <rFont val="Calibri"/>
        <family val="2"/>
        <scheme val="minor"/>
      </rPr>
      <t xml:space="preserve">50 (including parking lots), or 100 but some without parking space. 100 containers x 56m2 = 5600 m2 of area used for the crops
- Vegetable required to supply min. daily leafy vegetable of the Abbotsford population/year: 2,790,533.04 kg/year 
- </t>
    </r>
    <r>
      <rPr>
        <b/>
        <sz val="11"/>
        <color theme="1"/>
        <rFont val="Calibri"/>
        <family val="2"/>
        <scheme val="minor"/>
      </rPr>
      <t xml:space="preserve">Yield: </t>
    </r>
    <r>
      <rPr>
        <sz val="11"/>
        <color theme="1"/>
        <rFont val="Calibri"/>
        <family val="2"/>
        <scheme val="minor"/>
      </rPr>
      <t xml:space="preserve">with 100 L-Cont (5600 m2) will be 862,400 kg/year (30.90%) /// 
- </t>
    </r>
    <r>
      <rPr>
        <b/>
        <sz val="11"/>
        <color theme="1"/>
        <rFont val="Calibri"/>
        <family val="2"/>
        <scheme val="minor"/>
      </rPr>
      <t>Electricity required:</t>
    </r>
    <r>
      <rPr>
        <sz val="11"/>
        <color theme="1"/>
        <rFont val="Calibri"/>
        <family val="2"/>
        <scheme val="minor"/>
      </rPr>
      <t xml:space="preserve"> for a yield of 862,400 kg lettuce/year x 15 kWh/kg =&gt; 12,936,000 kWh/year. The peak load capacity is 5600 MW per h; thus, energy supply is not a limitation. //// 
- GHG emissions of 862,400 kg lettuce/year is 767,536 Kg CO2-eq/year (767.54 ton CO2-eq/year)
- Each unit L-Cont (56 m2) produces 8,624 kg of lettuce/year, emits 7,675.36 kg CO2-eq/year
</t>
    </r>
    <r>
      <rPr>
        <sz val="11"/>
        <color rgb="FFFF0000"/>
        <rFont val="Calibri"/>
        <family val="2"/>
        <scheme val="minor"/>
      </rPr>
      <t xml:space="preserve">To emit only 0.01% of the current GHG emissions of Abbotsford in agriculture, which would be 36,370 Kg CO2-eq/year, the maximum number of L-Cont is 4.7 </t>
    </r>
    <r>
      <rPr>
        <sz val="11"/>
        <color rgb="FFFF0000"/>
        <rFont val="Calibri"/>
        <family val="2"/>
      </rPr>
      <t>≈ 5</t>
    </r>
  </si>
  <si>
    <r>
      <rPr>
        <b/>
        <sz val="11"/>
        <color theme="1"/>
        <rFont val="Calibri"/>
        <family val="2"/>
        <scheme val="minor"/>
      </rPr>
      <t xml:space="preserve">Water: </t>
    </r>
    <r>
      <rPr>
        <sz val="11"/>
        <color theme="1"/>
        <rFont val="Calibri"/>
        <family val="2"/>
        <scheme val="minor"/>
      </rPr>
      <t xml:space="preserve">in Arizona required 250 L/kg ; water demand: 250 ± 25 L/kg/y
</t>
    </r>
    <r>
      <rPr>
        <b/>
        <sz val="11"/>
        <color theme="1"/>
        <rFont val="Calibri"/>
        <family val="2"/>
        <scheme val="minor"/>
      </rPr>
      <t>Electricity:</t>
    </r>
    <r>
      <rPr>
        <sz val="11"/>
        <color theme="1"/>
        <rFont val="Calibri"/>
        <family val="2"/>
        <scheme val="minor"/>
      </rPr>
      <t xml:space="preserve"> 0.3 kWh/kg/year   ///  Energy efficiency: 0.9–3.2 kg FW kWh−1 for open field
</t>
    </r>
    <r>
      <rPr>
        <b/>
        <sz val="11"/>
        <color theme="1"/>
        <rFont val="Calibri"/>
        <family val="2"/>
        <scheme val="minor"/>
      </rPr>
      <t>Yield:</t>
    </r>
    <r>
      <rPr>
        <sz val="11"/>
        <color theme="1"/>
        <rFont val="Calibri"/>
        <family val="2"/>
        <scheme val="minor"/>
      </rPr>
      <t xml:space="preserve"> only produce 3.9 kg/m²/year
</t>
    </r>
    <r>
      <rPr>
        <b/>
        <sz val="11"/>
        <color theme="1"/>
        <rFont val="Calibri"/>
        <family val="2"/>
        <scheme val="minor"/>
      </rPr>
      <t xml:space="preserve">GHG emissions: </t>
    </r>
    <r>
      <rPr>
        <sz val="11"/>
        <color theme="1"/>
        <rFont val="Calibri"/>
        <family val="2"/>
        <scheme val="minor"/>
      </rPr>
      <t xml:space="preserve">0.21-3.15 kg CO2-eq/kg edible  /// 0.176±0.02 kg CO2-eq kg−1 FW 
</t>
    </r>
    <r>
      <rPr>
        <b/>
        <sz val="11"/>
        <color theme="1"/>
        <rFont val="Calibri"/>
        <family val="2"/>
        <scheme val="minor"/>
      </rPr>
      <t xml:space="preserve">Land use: </t>
    </r>
    <r>
      <rPr>
        <sz val="11"/>
        <color theme="1"/>
        <rFont val="Calibri"/>
        <family val="2"/>
        <scheme val="minor"/>
      </rPr>
      <t xml:space="preserve">0.5 m2/kg yearly /// 
</t>
    </r>
    <r>
      <rPr>
        <b/>
        <sz val="11"/>
        <color theme="1"/>
        <rFont val="Calibri"/>
        <family val="2"/>
        <scheme val="minor"/>
      </rPr>
      <t>Cost:</t>
    </r>
    <r>
      <rPr>
        <sz val="11"/>
        <color theme="1"/>
        <rFont val="Calibri"/>
        <family val="2"/>
        <scheme val="minor"/>
      </rPr>
      <t xml:space="preserve"> for Dried cereals and pulses producer prices for such crops are generally less than $1/kg
1. Vegetable required to supply min. daily leafy vegetable of the Abbotsford population/year: 2,790,533.04 kg/year 
- To yield 2,790,533.04 kg lettuce --&gt; it's required 13,952,665.2 m2, but there is only 6,656 m2 in Abbotsford and each SbF is 16m2. Max. number of VF is 416. Therefore, the yield will be only 25,958.4 kg/year (0.93%) ///
- Electricity required = 25,958.4 kg/year x 0.3 kWh/kg = 7,787.52 kWh/year. So, energy supply is not a limitation. ////
- GHG emissions of 25,958.4 kg/year (using the max reported: 3.15 kgC02) are 81,768.96 Kg CO2-eq/year (81.77 ton CO2-eq/year). 
</t>
    </r>
    <r>
      <rPr>
        <sz val="11"/>
        <rFont val="Calibri"/>
        <family val="2"/>
        <scheme val="minor"/>
      </rPr>
      <t>Each unit of SbF (16 m</t>
    </r>
    <r>
      <rPr>
        <vertAlign val="superscript"/>
        <sz val="11"/>
        <rFont val="Calibri"/>
        <family val="2"/>
        <scheme val="minor"/>
      </rPr>
      <t>2</t>
    </r>
    <r>
      <rPr>
        <sz val="11"/>
        <rFont val="Calibri"/>
        <family val="2"/>
        <scheme val="minor"/>
      </rPr>
      <t xml:space="preserve">) yields 62.4 kg of lettuce/year, emits 196.56 kg CO2-eq/year, and requires 15,600 L/kg year. </t>
    </r>
    <r>
      <rPr>
        <sz val="11"/>
        <color rgb="FFFF0000"/>
        <rFont val="Calibri"/>
        <family val="2"/>
        <scheme val="minor"/>
      </rPr>
      <t>To emit only 0.01% of the current GHG emissions of Abbotsford in agriculture (0.01% = 36,370 Kg CO2-eq/year), the maximum number of SbF is 185 
The GHG impact of 1 SbF is lower than CEA.</t>
    </r>
    <r>
      <rPr>
        <sz val="11"/>
        <rFont val="Calibri"/>
        <family val="2"/>
        <scheme val="minor"/>
      </rPr>
      <t xml:space="preserve"> </t>
    </r>
    <r>
      <rPr>
        <sz val="11"/>
        <color rgb="FFFF0000"/>
        <rFont val="Calibri"/>
        <family val="2"/>
        <scheme val="minor"/>
      </rPr>
      <t xml:space="preserve">However, water consumption is higher 15,600 L/kg year. 
</t>
    </r>
    <r>
      <rPr>
        <sz val="11"/>
        <color rgb="FF002060"/>
        <rFont val="Calibri"/>
        <family val="2"/>
        <scheme val="minor"/>
      </rPr>
      <t>Therefore, to reduce the impact on water demand, it is recommended a lower number of SbF. Average water supply in Abbostford: 108 MLD. If we don't want to overpass a limit of 0.001% annually (0.00108MLD=394,200 L/year) to avoid water pressures, the max.number of SbF is 25</t>
    </r>
  </si>
  <si>
    <r>
      <rPr>
        <b/>
        <sz val="11"/>
        <color theme="1"/>
        <rFont val="Calibri"/>
        <family val="2"/>
        <scheme val="minor"/>
      </rPr>
      <t xml:space="preserve">Water: </t>
    </r>
    <r>
      <rPr>
        <sz val="11"/>
        <color theme="1"/>
        <rFont val="Calibri"/>
        <family val="2"/>
        <scheme val="minor"/>
      </rPr>
      <t xml:space="preserve">3 L/g lettuce = 3000L/kg year
</t>
    </r>
    <r>
      <rPr>
        <b/>
        <sz val="11"/>
        <color theme="1"/>
        <rFont val="Calibri"/>
        <family val="2"/>
        <scheme val="minor"/>
      </rPr>
      <t>Electricity:</t>
    </r>
    <r>
      <rPr>
        <sz val="11"/>
        <color theme="1"/>
        <rFont val="Calibri"/>
        <family val="2"/>
        <scheme val="minor"/>
      </rPr>
      <t xml:space="preserve"> total of 3,540 kWh year for 240kg lettuce = 14.75 kWh/kg year
</t>
    </r>
    <r>
      <rPr>
        <b/>
        <sz val="11"/>
        <color theme="1"/>
        <rFont val="Calibri"/>
        <family val="2"/>
        <scheme val="minor"/>
      </rPr>
      <t>Yield:</t>
    </r>
    <r>
      <rPr>
        <sz val="11"/>
        <color theme="1"/>
        <rFont val="Calibri"/>
        <family val="2"/>
        <scheme val="minor"/>
      </rPr>
      <t xml:space="preserve"> 240 kg lettuce/year = roughly 2,404 lettuce plants, weighing 100g each. Aprox: 6.2kg lettuce/m2 year
</t>
    </r>
    <r>
      <rPr>
        <b/>
        <sz val="11"/>
        <color theme="1"/>
        <rFont val="Calibri"/>
        <family val="2"/>
        <scheme val="minor"/>
      </rPr>
      <t xml:space="preserve">Planting density: </t>
    </r>
    <r>
      <rPr>
        <sz val="11"/>
        <color theme="1"/>
        <rFont val="Calibri"/>
        <family val="2"/>
        <scheme val="minor"/>
      </rPr>
      <t xml:space="preserve">62 lettuce plants/m2
</t>
    </r>
    <r>
      <rPr>
        <b/>
        <sz val="11"/>
        <color theme="1"/>
        <rFont val="Calibri"/>
        <family val="2"/>
        <scheme val="minor"/>
      </rPr>
      <t xml:space="preserve">GHG emissions: </t>
    </r>
    <r>
      <rPr>
        <sz val="11"/>
        <color theme="1"/>
        <rFont val="Calibri"/>
        <family val="2"/>
        <scheme val="minor"/>
      </rPr>
      <t xml:space="preserve">1.18kg CO2-eq per kg edible lettuce
If 62 lettuce/m2, then 2,404 lettuce were in 38.77m2. Now, 240kg lettuce/38.77m2  = 6.2kg lettuce/m2
- Vegetable required to supply min. daily leafy vegetable of the Abbotsford population/year: 2,790,533.04 kg/year 
-In 6,656 m2 (Abbotsford), each MF is 4m2. Then, the max. number of MF is 1164. Therefore, the yield will be 41,267.2 kg/year (1.48%) ///
- </t>
    </r>
    <r>
      <rPr>
        <b/>
        <sz val="11"/>
        <color theme="1"/>
        <rFont val="Calibri"/>
        <family val="2"/>
        <scheme val="minor"/>
      </rPr>
      <t>Electricity required =</t>
    </r>
    <r>
      <rPr>
        <sz val="11"/>
        <color theme="1"/>
        <rFont val="Calibri"/>
        <family val="2"/>
        <scheme val="minor"/>
      </rPr>
      <t xml:space="preserve"> 41,267.2 kg/year x 14.75 kWh/kg =608,691.2 kWh/year. So, energy supply is not a limitation. ////
- </t>
    </r>
    <r>
      <rPr>
        <b/>
        <sz val="11"/>
        <color theme="1"/>
        <rFont val="Calibri"/>
        <family val="2"/>
        <scheme val="minor"/>
      </rPr>
      <t xml:space="preserve">GHG emissions </t>
    </r>
    <r>
      <rPr>
        <sz val="11"/>
        <color theme="1"/>
        <rFont val="Calibri"/>
        <family val="2"/>
        <scheme val="minor"/>
      </rPr>
      <t xml:space="preserve">of 41,267.2 kg/year are 48,695.3 Kg CO2-eq/year (48.7 ton CO2-eq/year). 
</t>
    </r>
    <r>
      <rPr>
        <sz val="11"/>
        <rFont val="Calibri"/>
        <family val="2"/>
        <scheme val="minor"/>
      </rPr>
      <t xml:space="preserve">- </t>
    </r>
    <r>
      <rPr>
        <b/>
        <sz val="11"/>
        <rFont val="Calibri"/>
        <family val="2"/>
        <scheme val="minor"/>
      </rPr>
      <t xml:space="preserve">Each unit </t>
    </r>
    <r>
      <rPr>
        <sz val="11"/>
        <rFont val="Calibri"/>
        <family val="2"/>
        <scheme val="minor"/>
      </rPr>
      <t>of MF (4 m</t>
    </r>
    <r>
      <rPr>
        <vertAlign val="superscript"/>
        <sz val="11"/>
        <rFont val="Calibri"/>
        <family val="2"/>
        <scheme val="minor"/>
      </rPr>
      <t>2</t>
    </r>
    <r>
      <rPr>
        <sz val="11"/>
        <rFont val="Calibri"/>
        <family val="2"/>
        <scheme val="minor"/>
      </rPr>
      <t xml:space="preserve">) yields 24.8 kg of lettuce/year, emits 29.26 kg CO2-eq/year, and requires 74,400 L/kg year. </t>
    </r>
    <r>
      <rPr>
        <sz val="11"/>
        <color rgb="FFFF0000"/>
        <rFont val="Calibri"/>
        <family val="2"/>
        <scheme val="minor"/>
      </rPr>
      <t>To emit only 0.01% of the current GHG emissions of Abbotsford in agriculture (0.01% = 36,370 Kg CO2-eq/year), the maximum number of MF is 1,242.99 
The GHG impact of 1 MF is very low. However, water consumption is higher.</t>
    </r>
    <r>
      <rPr>
        <sz val="11"/>
        <rFont val="Calibri"/>
        <family val="2"/>
        <scheme val="minor"/>
      </rPr>
      <t xml:space="preserve">
</t>
    </r>
    <r>
      <rPr>
        <sz val="11"/>
        <color rgb="FF002060"/>
        <rFont val="Calibri"/>
        <family val="2"/>
        <scheme val="minor"/>
      </rPr>
      <t>Average water supply in Abbostford: 108 MLD. If we don't want to overpass a limit of 0.001% annually (0.00108MLD=394,200 L/year) to avoid strong water pressures, the max.number of MF is 5.29</t>
    </r>
  </si>
  <si>
    <r>
      <rPr>
        <b/>
        <sz val="11"/>
        <color theme="1"/>
        <rFont val="Calibri"/>
        <family val="2"/>
        <scheme val="minor"/>
      </rPr>
      <t>Water:</t>
    </r>
    <r>
      <rPr>
        <sz val="11"/>
        <color theme="1"/>
        <rFont val="Calibri"/>
        <family val="2"/>
        <scheme val="minor"/>
      </rPr>
      <t xml:space="preserve"> Water used directly in vertical farming systems for plant growth and climate control is reported to be on the order of 10 L/kg of fresh lettuce |||  Source 2 -&gt; 9.1 Lwater/kg lettuce
</t>
    </r>
    <r>
      <rPr>
        <b/>
        <sz val="11"/>
        <color theme="1"/>
        <rFont val="Calibri"/>
        <family val="2"/>
        <scheme val="minor"/>
      </rPr>
      <t xml:space="preserve">Electrical energy use: </t>
    </r>
    <r>
      <rPr>
        <sz val="11"/>
        <color theme="1"/>
        <rFont val="Calibri"/>
        <family val="2"/>
        <scheme val="minor"/>
      </rPr>
      <t>in Spain: for lettuce VF used 6.7E+09  kWh/year and 7 kWh/kg lettuce (9.57×10</t>
    </r>
    <r>
      <rPr>
        <vertAlign val="superscript"/>
        <sz val="11"/>
        <color theme="1"/>
        <rFont val="Calibri"/>
        <family val="2"/>
        <scheme val="minor"/>
      </rPr>
      <t>8</t>
    </r>
    <r>
      <rPr>
        <sz val="11"/>
        <color theme="1"/>
        <rFont val="Calibri"/>
        <family val="2"/>
        <scheme val="minor"/>
      </rPr>
      <t xml:space="preserve">kg lettuce/year).   ||| Source 2 -&gt; 14.7 - 30.7 kWh kg−1
</t>
    </r>
    <r>
      <rPr>
        <b/>
        <sz val="11"/>
        <color theme="1"/>
        <rFont val="Calibri"/>
        <family val="2"/>
        <scheme val="minor"/>
      </rPr>
      <t xml:space="preserve">Yield: </t>
    </r>
    <r>
      <rPr>
        <sz val="11"/>
        <color theme="1"/>
        <rFont val="Calibri"/>
        <family val="2"/>
        <scheme val="minor"/>
      </rPr>
      <t xml:space="preserve">of lettuce 200 kg m−2 y−1  |||  Source 2 -&gt; 101 kg m−2 y−1 
</t>
    </r>
    <r>
      <rPr>
        <b/>
        <sz val="11"/>
        <color theme="1"/>
        <rFont val="Calibri"/>
        <family val="2"/>
        <scheme val="minor"/>
      </rPr>
      <t xml:space="preserve">GHG emissions: </t>
    </r>
    <r>
      <rPr>
        <sz val="11"/>
        <color theme="1"/>
        <rFont val="Calibri"/>
        <family val="2"/>
        <scheme val="minor"/>
      </rPr>
      <t xml:space="preserve">lettuce 3 Kg CO2-eq/kg  |||  Source 2 -&gt; 8.177 kgCO2-eq /kg lettuce
</t>
    </r>
    <r>
      <rPr>
        <b/>
        <sz val="11"/>
        <color theme="1"/>
        <rFont val="Calibri"/>
        <family val="2"/>
        <scheme val="minor"/>
      </rPr>
      <t xml:space="preserve">Land use: </t>
    </r>
    <r>
      <rPr>
        <sz val="11"/>
        <color theme="1"/>
        <rFont val="Calibri"/>
        <family val="2"/>
        <scheme val="minor"/>
      </rPr>
      <t>0.3 m2 -year/kg
1. Vegetable required to supply min. daily leafy vegetable of the Abbotsford population/year: 2,790,533.04 kg/year 
 to yield 2,790,533.04 kg lettuce --&gt; it's required 13,952,665.2 m</t>
    </r>
    <r>
      <rPr>
        <vertAlign val="superscript"/>
        <sz val="11"/>
        <color theme="1"/>
        <rFont val="Calibri"/>
        <family val="2"/>
        <scheme val="minor"/>
      </rPr>
      <t>2</t>
    </r>
    <r>
      <rPr>
        <sz val="11"/>
        <color theme="1"/>
        <rFont val="Calibri"/>
        <family val="2"/>
        <scheme val="minor"/>
      </rPr>
      <t xml:space="preserve">, but there is only </t>
    </r>
    <r>
      <rPr>
        <b/>
        <sz val="11"/>
        <color theme="1"/>
        <rFont val="Calibri"/>
        <family val="2"/>
        <scheme val="minor"/>
      </rPr>
      <t>6,656 m</t>
    </r>
    <r>
      <rPr>
        <b/>
        <vertAlign val="superscript"/>
        <sz val="11"/>
        <color theme="1"/>
        <rFont val="Calibri"/>
        <family val="2"/>
        <scheme val="minor"/>
      </rPr>
      <t>2</t>
    </r>
    <r>
      <rPr>
        <vertAlign val="superscript"/>
        <sz val="11"/>
        <color theme="1"/>
        <rFont val="Calibri"/>
        <family val="2"/>
        <scheme val="minor"/>
      </rPr>
      <t xml:space="preserve"> </t>
    </r>
    <r>
      <rPr>
        <sz val="11"/>
        <color theme="1"/>
        <rFont val="Calibri"/>
        <family val="2"/>
        <scheme val="minor"/>
      </rPr>
      <t>in Abbotsford and each VF is 4m</t>
    </r>
    <r>
      <rPr>
        <vertAlign val="superscript"/>
        <sz val="11"/>
        <color theme="1"/>
        <rFont val="Calibri"/>
        <family val="2"/>
        <scheme val="minor"/>
      </rPr>
      <t>2</t>
    </r>
    <r>
      <rPr>
        <sz val="11"/>
        <color theme="1"/>
        <rFont val="Calibri"/>
        <family val="2"/>
        <scheme val="minor"/>
      </rPr>
      <t xml:space="preserve">. Max. number of VF is 1,664. Therefore, the yield will be only 1,331,200 kg/year (47.70%) </t>
    </r>
    <r>
      <rPr>
        <b/>
        <sz val="11"/>
        <color theme="1"/>
        <rFont val="Calibri"/>
        <family val="2"/>
        <scheme val="minor"/>
      </rPr>
      <t xml:space="preserve">/// 
- </t>
    </r>
    <r>
      <rPr>
        <b/>
        <u/>
        <sz val="11"/>
        <color theme="1"/>
        <rFont val="Calibri"/>
        <family val="2"/>
        <scheme val="minor"/>
      </rPr>
      <t>Electricity</t>
    </r>
    <r>
      <rPr>
        <b/>
        <sz val="11"/>
        <color theme="1"/>
        <rFont val="Calibri"/>
        <family val="2"/>
        <scheme val="minor"/>
      </rPr>
      <t xml:space="preserve"> required </t>
    </r>
    <r>
      <rPr>
        <sz val="11"/>
        <color theme="1"/>
        <rFont val="Calibri"/>
        <family val="2"/>
        <scheme val="minor"/>
      </rPr>
      <t>to yield the 1,331,200 kg lettuce/year x 7 kWh/kg = 9,318,400 kWh/year. The peak load capacity is 5600 MW/h; thus, energy supply is not a limitation.</t>
    </r>
    <r>
      <rPr>
        <b/>
        <sz val="11"/>
        <color theme="1"/>
        <rFont val="Calibri"/>
        <family val="2"/>
        <scheme val="minor"/>
      </rPr>
      <t xml:space="preserve"> //// 
- </t>
    </r>
    <r>
      <rPr>
        <b/>
        <u/>
        <sz val="11"/>
        <color theme="1"/>
        <rFont val="Calibri"/>
        <family val="2"/>
        <scheme val="minor"/>
      </rPr>
      <t>GHG emissions</t>
    </r>
    <r>
      <rPr>
        <b/>
        <sz val="11"/>
        <color theme="1"/>
        <rFont val="Calibri"/>
        <family val="2"/>
        <scheme val="minor"/>
      </rPr>
      <t xml:space="preserve"> </t>
    </r>
    <r>
      <rPr>
        <sz val="11"/>
        <color theme="1"/>
        <rFont val="Calibri"/>
        <family val="2"/>
        <scheme val="minor"/>
      </rPr>
      <t xml:space="preserve">of 1,331,200 kg lettuce/year is 3,993,600 Kg CO2-eq/year (3,993.6 ton CO2-eq/year)
- </t>
    </r>
    <r>
      <rPr>
        <b/>
        <sz val="11"/>
        <color theme="1"/>
        <rFont val="Calibri"/>
        <family val="2"/>
        <scheme val="minor"/>
      </rPr>
      <t xml:space="preserve">Each unit of VF (4 m2) </t>
    </r>
    <r>
      <rPr>
        <sz val="11"/>
        <color theme="1"/>
        <rFont val="Calibri"/>
        <family val="2"/>
        <scheme val="minor"/>
      </rPr>
      <t xml:space="preserve">produces 800kg of lettuce/year and emits 2,400 kg CO2-eq/year, and uses 8000L/year.
</t>
    </r>
    <r>
      <rPr>
        <sz val="11"/>
        <color rgb="FFFF0000"/>
        <rFont val="Calibri"/>
        <family val="2"/>
        <scheme val="minor"/>
      </rPr>
      <t>To emit only 0.01% of the current GHG emissions of Abbotsford in agriculture, which would be 36,370 Kg CO2-eq/year, the maximum number of VF is 15</t>
    </r>
    <r>
      <rPr>
        <sz val="11"/>
        <color theme="1"/>
        <rFont val="Calibri"/>
        <family val="2"/>
        <scheme val="minor"/>
      </rPr>
      <t xml:space="preserve">
Average water supply in Abbostford: 108 MLD. If we don't want to overpass a limit of 0.001% annually (0.00108MLD=394,200 L/year) to avoid strong water pressures, the max.number of VF is 49.28</t>
    </r>
  </si>
  <si>
    <r>
      <rPr>
        <b/>
        <sz val="11"/>
        <color theme="1"/>
        <rFont val="Calibri"/>
        <family val="2"/>
        <scheme val="minor"/>
      </rPr>
      <t xml:space="preserve">Lettuce production (Arizona, USA) </t>
    </r>
    <r>
      <rPr>
        <sz val="11"/>
        <color theme="1"/>
        <rFont val="Calibri"/>
        <family val="2"/>
        <scheme val="minor"/>
      </rPr>
      <t>(https://pmc.ncbi.nlm.nih.gov/articles/PMC4483736/)</t>
    </r>
    <r>
      <rPr>
        <b/>
        <sz val="11"/>
        <color theme="1"/>
        <rFont val="Calibri"/>
        <family val="2"/>
        <scheme val="minor"/>
      </rPr>
      <t xml:space="preserve">
Yield: </t>
    </r>
    <r>
      <rPr>
        <sz val="11"/>
        <color theme="1"/>
        <rFont val="Calibri"/>
        <family val="2"/>
        <scheme val="minor"/>
      </rPr>
      <t xml:space="preserve">41 ± 6.1 kg/m2/y 
</t>
    </r>
    <r>
      <rPr>
        <b/>
        <sz val="11"/>
        <color theme="1"/>
        <rFont val="Calibri"/>
        <family val="2"/>
        <scheme val="minor"/>
      </rPr>
      <t>Water demand:</t>
    </r>
    <r>
      <rPr>
        <sz val="11"/>
        <color theme="1"/>
        <rFont val="Calibri"/>
        <family val="2"/>
        <scheme val="minor"/>
      </rPr>
      <t xml:space="preserve"> 20 ± 3.8 L/kg/y 
</t>
    </r>
    <r>
      <rPr>
        <b/>
        <sz val="11"/>
        <color theme="1"/>
        <rFont val="Calibri"/>
        <family val="2"/>
        <scheme val="minor"/>
      </rPr>
      <t xml:space="preserve">Energy demand: </t>
    </r>
    <r>
      <rPr>
        <sz val="11"/>
        <color theme="1"/>
        <rFont val="Calibri"/>
        <family val="2"/>
        <scheme val="minor"/>
      </rPr>
      <t>90,000 ± 11,000 kJ/kg/y --&gt; conversion factor of 3600 kilojoules per kWh = 25 KWh/kg Y</t>
    </r>
    <r>
      <rPr>
        <b/>
        <sz val="11"/>
        <color theme="1"/>
        <rFont val="Calibri"/>
        <family val="2"/>
        <scheme val="minor"/>
      </rPr>
      <t xml:space="preserve">
GHG:</t>
    </r>
    <r>
      <rPr>
        <sz val="11"/>
        <color theme="1"/>
        <rFont val="Calibri"/>
        <family val="2"/>
        <scheme val="minor"/>
      </rPr>
      <t xml:space="preserve"> 3.3 kg CO2-eq/kg
</t>
    </r>
    <r>
      <rPr>
        <b/>
        <sz val="11"/>
        <color theme="1"/>
        <rFont val="Calibri"/>
        <family val="2"/>
        <scheme val="minor"/>
      </rPr>
      <t xml:space="preserve">Capital cost: </t>
    </r>
    <r>
      <rPr>
        <sz val="11"/>
        <color theme="1"/>
        <rFont val="Calibri"/>
        <family val="2"/>
        <scheme val="minor"/>
      </rPr>
      <t xml:space="preserve">$550–$1600/m2
- 1 space per 93 m2 of plant or warehouse Gross Floor Area (Standard 2.7x6.7m [18.09 m2] + 3.8 Minimum Maneuvering Aisle Width, aprox 1.94 m2). 
- Each L-GH (540 m2) requires 6 parking lots (108.54m2) + Maneuvering (1.94 m2 per lot) = each L-GH will require 120.18 m2 additional
- In ICT Project area of 6,656 m2 in Abbotsford and each L-GH is 540 m2, then the </t>
    </r>
    <r>
      <rPr>
        <b/>
        <sz val="11"/>
        <color theme="1"/>
        <rFont val="Calibri"/>
        <family val="2"/>
        <scheme val="minor"/>
      </rPr>
      <t>Max. number of L-GH for available space is 10</t>
    </r>
    <r>
      <rPr>
        <sz val="11"/>
        <color theme="1"/>
        <rFont val="Calibri"/>
        <family val="2"/>
        <scheme val="minor"/>
      </rPr>
      <t xml:space="preserve"> (including parking lots). 10 L-GH = 5400m2 for crops
- Vegetable required to supply min. daily leafy vegetable of the Abbotsford population/year: 2,790,533.04 kg/year 
- Therefore, the yield of 10 L-GH will be only 221,400 kg/year (7.93%) /// 
- Electricity required = for a yield of 221,400 kg lettuce/year x 25 kWh/kg Y =&gt; 5,535,000 kWh/year. The peak load capacity is 5600 MW per h; thus, energy supply is not a limitation. //// 
- GHG emissions of 221,400 kg lettuce/year is 730,620 Kg CO2-eq/year (730.62 ton CO2-eq/year)
- Each unit L-GH (540 m2) produces 22,140kg of lettuce/year, emits 73,062 kg CO2-eq/year
</t>
    </r>
    <r>
      <rPr>
        <sz val="11"/>
        <color rgb="FFFF0000"/>
        <rFont val="Calibri"/>
        <family val="2"/>
        <scheme val="minor"/>
      </rPr>
      <t xml:space="preserve">To emit only 0.01% of the current GHG emissions of Abbotsford in agriculture, which would be 36,370 Kg CO2-eq/year, the maximum number of L-GH is </t>
    </r>
    <r>
      <rPr>
        <b/>
        <sz val="11"/>
        <color rgb="FFFF0000"/>
        <rFont val="Calibri"/>
        <family val="2"/>
        <scheme val="minor"/>
      </rPr>
      <t>0.49.</t>
    </r>
  </si>
  <si>
    <r>
      <t xml:space="preserve">- 1 space per 93 m2 of plant or warehouse Gross Floor Area (Standard 2.7x6.7m [18.09 m2] + 3.8 Minimum Maneuvering Aisle Width, aprox 1.94 m2). 
- Each S-GH (216 m2) requires 2.32≈2 parking lots (36.18m2) + Maneuvering (1.94 m2) = each S-GH will require 40.06m2 additional;
- In ICT Project area of 6,656 m2 in Abbotsford and each S-GH is 216 m2, then the Max. number of S-GH for available space is ≈26 (including parking lots). 26 S-GH = 5616 (total cultivation area of 26 S-GH)
Each unit S-GH (216 m2) produces 8,856 kg of lettuce/year, emits 29,224 kg CO2-eq/year
</t>
    </r>
    <r>
      <rPr>
        <sz val="11"/>
        <color rgb="FFFF0000"/>
        <rFont val="Calibri"/>
        <family val="2"/>
        <scheme val="minor"/>
      </rPr>
      <t>To emit only 0.01% of the current GHG emissions of Abbotsford, which would be 36,370 Kg CO2-eq/year, the maximum number of S-GH is 1.24 or rounding to the next number ≈ 2</t>
    </r>
  </si>
  <si>
    <t>Abbotsford area of 6,656 m2
Following the Statistics Canada report:
- Nearly half of Canadians live in a neighbourhood or locality within 1 km walking distance from a grocery store
- Approximately 20% of Canadians are living in “amenity dense” neighbourhoods, access to at least one grocery store, pharmacy, and public transit stop within 1 km walking distance, a child care facility, primary school, and library within 1.5 km walking distance, a health facility within 3 km driving distance, and employment within 10 km driving distance.</t>
  </si>
  <si>
    <t>Recommended fish serving per week according to Health Canada</t>
  </si>
  <si>
    <t>Each person should eat Fish and shellfish: 75 g cooked per week</t>
  </si>
  <si>
    <r>
      <t>- 1 space per 93 m2 of plant or warehouse Gross Floor Area (Standard 2.7x6.7m [18.09 m2] + 3.8 Minimum Maneuvering Aisle Width, aprox 1.94 m2); and 1 commercial vehicle parking. 
Each CSF (520 m2) requires: 739.3m2 (including farming area and parking)
a.  5.6 ≈ 6 parking lots (180.9m2) + Maneuvering (1.94 m2 per lot) = each CSF will require 120.18 m2 additional
b. 1 Commercial Vehicle Parking: 97.18 m2 + 3.8 aprox [1.94 m2] Minimum Maneuvering Aisle) = each CSF will require 99.12 m2 additional
- ICT Project area of 6,656 m2 in Abbotsford, and each CSF is 520 m2, then the max. number of</t>
    </r>
    <r>
      <rPr>
        <b/>
        <sz val="11"/>
        <color theme="1"/>
        <rFont val="Calibri"/>
        <family val="2"/>
        <scheme val="minor"/>
      </rPr>
      <t xml:space="preserve"> CSF is 9</t>
    </r>
    <r>
      <rPr>
        <sz val="11"/>
        <color theme="1"/>
        <rFont val="Calibri"/>
        <family val="2"/>
        <scheme val="minor"/>
      </rPr>
      <t xml:space="preserve"> (including parking lots).
</t>
    </r>
    <r>
      <rPr>
        <b/>
        <sz val="11"/>
        <color theme="1"/>
        <rFont val="Calibri"/>
        <family val="2"/>
        <scheme val="minor"/>
      </rPr>
      <t xml:space="preserve">Water use: </t>
    </r>
    <r>
      <rPr>
        <sz val="11"/>
        <color theme="1"/>
        <rFont val="Calibri"/>
        <family val="2"/>
        <scheme val="minor"/>
      </rPr>
      <t xml:space="preserve"> 97−152 L/kg per 30-day production cycle</t>
    </r>
    <r>
      <rPr>
        <b/>
        <sz val="11"/>
        <color theme="1"/>
        <rFont val="Calibri"/>
        <family val="2"/>
        <scheme val="minor"/>
      </rPr>
      <t xml:space="preserve">
Energy use:</t>
    </r>
    <r>
      <rPr>
        <sz val="11"/>
        <color theme="1"/>
        <rFont val="Calibri"/>
        <family val="2"/>
        <scheme val="minor"/>
      </rPr>
      <t xml:space="preserve"> 39.9−44.7 MJ / kg blue food per 30-day production cycle</t>
    </r>
    <r>
      <rPr>
        <b/>
        <sz val="11"/>
        <color theme="1"/>
        <rFont val="Calibri"/>
        <family val="2"/>
        <scheme val="minor"/>
      </rPr>
      <t xml:space="preserve">
Global warming potential: </t>
    </r>
    <r>
      <rPr>
        <sz val="11"/>
        <color theme="1"/>
        <rFont val="Calibri"/>
        <family val="2"/>
        <scheme val="minor"/>
      </rPr>
      <t xml:space="preserve">2.1−2.3 CO2 equiv / kg blue food per 30-day production cycle
</t>
    </r>
    <r>
      <rPr>
        <b/>
        <sz val="11"/>
        <color theme="1"/>
        <rFont val="Calibri"/>
        <family val="2"/>
        <scheme val="minor"/>
      </rPr>
      <t>Land use:</t>
    </r>
    <r>
      <rPr>
        <sz val="11"/>
        <color theme="1"/>
        <rFont val="Calibri"/>
        <family val="2"/>
        <scheme val="minor"/>
      </rPr>
      <t xml:space="preserve"> 1.1−1.6 m2/kg per 30-day production cycle
If 1.1m2 to yield 1kg, then a CSF (520 m2) can produce 472.73 kg of blue food in a 30-day production cycle (5,672.76 kg/year)
- Fish and shellfish required to supply min.fish serving of the Abbotsford population/year: 598,728 kg/year 
- Therefore, to produce 598,728 kg/year would require ≈ 105.54 unit of CSF
However, due to space availability, the max. number of CSF is 9, which would produce 51,054.84 kg bluefood/year (8.5%)
- </t>
    </r>
    <r>
      <rPr>
        <b/>
        <sz val="11"/>
        <color theme="1"/>
        <rFont val="Calibri"/>
        <family val="2"/>
        <scheme val="minor"/>
      </rPr>
      <t xml:space="preserve">Water consumption of 1 CSF: </t>
    </r>
    <r>
      <rPr>
        <sz val="11"/>
        <color theme="1"/>
        <rFont val="Calibri"/>
        <family val="2"/>
        <scheme val="minor"/>
      </rPr>
      <t xml:space="preserve">45,854.81 L/30-day production cycle (1,528.49 L/d)
- Average water supply in Abbostford: 108 MLD (108,000,000 L/d). </t>
    </r>
    <r>
      <rPr>
        <sz val="11"/>
        <color rgb="FFFF0000"/>
        <rFont val="Calibri"/>
        <family val="2"/>
        <scheme val="minor"/>
      </rPr>
      <t xml:space="preserve">If we don't want to overpass a limit of 0.001% daily (1,080 L/d), the max.number of CSF is 1.42. rounding up to the next number </t>
    </r>
    <r>
      <rPr>
        <sz val="11"/>
        <color rgb="FFFF0000"/>
        <rFont val="Calibri"/>
        <family val="2"/>
      </rPr>
      <t>≈ 2</t>
    </r>
    <r>
      <rPr>
        <sz val="11"/>
        <color rgb="FFFF0000"/>
        <rFont val="Calibri"/>
        <family val="2"/>
        <scheme val="minor"/>
      </rPr>
      <t xml:space="preserve"> </t>
    </r>
    <r>
      <rPr>
        <sz val="11"/>
        <color theme="1"/>
        <rFont val="Calibri"/>
        <family val="2"/>
        <scheme val="minor"/>
      </rPr>
      <t xml:space="preserve">
</t>
    </r>
  </si>
  <si>
    <r>
      <t xml:space="preserve">- 1 space per 93 m2 of plant or warehouse Gross Floor Area (Standard 2.7x6.7m [18.09 m2] + 3.8 Minimum Maneuvering Aisle Width, aprox 1.94 m2); and 1 commercial vehicle parking. 
- Each FW (880 m2) use in total: 880m2 + 299.42m2 = </t>
    </r>
    <r>
      <rPr>
        <b/>
        <sz val="11"/>
        <color theme="1"/>
        <rFont val="Calibri"/>
        <family val="2"/>
        <scheme val="minor"/>
      </rPr>
      <t>1,179.42m2</t>
    </r>
    <r>
      <rPr>
        <sz val="11"/>
        <color theme="1"/>
        <rFont val="Calibri"/>
        <family val="2"/>
        <scheme val="minor"/>
      </rPr>
      <t xml:space="preserve">
a.  9.5</t>
    </r>
    <r>
      <rPr>
        <sz val="11"/>
        <color theme="1"/>
        <rFont val="Calibri"/>
        <family val="2"/>
      </rPr>
      <t>≈10</t>
    </r>
    <r>
      <rPr>
        <sz val="11"/>
        <color theme="1"/>
        <rFont val="Calibri"/>
        <family val="2"/>
        <scheme val="minor"/>
      </rPr>
      <t xml:space="preserve"> parking lots (180.9m2) + Maneuvering (1.94 m2) = each FW requires 200.3 m2 additional area for parking
b. 1 Commercial Vehicle Parking: 97.18 m2 + 3.8 aprox [1.94 m2] Minimum Maneuvering Aisle) = 99.12 m2
- In ICT Project area of 6,656 m2 in Abbotsford, and each FW is 880 m2, then the max. number of FW is 5.6 (including parking lots).</t>
    </r>
  </si>
  <si>
    <r>
      <rPr>
        <b/>
        <sz val="11"/>
        <color theme="1"/>
        <rFont val="Calibri"/>
        <family val="2"/>
        <scheme val="minor"/>
      </rPr>
      <t>Water:</t>
    </r>
    <r>
      <rPr>
        <sz val="11"/>
        <color theme="1"/>
        <rFont val="Calibri"/>
        <family val="2"/>
        <scheme val="minor"/>
      </rPr>
      <t xml:space="preserve"> Water used directly in vertical farming systems for plant growth and climate control is reported to be on the order of 10 L/kg of fresh lettuce
</t>
    </r>
    <r>
      <rPr>
        <b/>
        <sz val="11"/>
        <color theme="1"/>
        <rFont val="Calibri"/>
        <family val="2"/>
        <scheme val="minor"/>
      </rPr>
      <t xml:space="preserve">Electrical energy use: </t>
    </r>
    <r>
      <rPr>
        <sz val="11"/>
        <color theme="1"/>
        <rFont val="Calibri"/>
        <family val="2"/>
        <scheme val="minor"/>
      </rPr>
      <t xml:space="preserve">in Spain: for lettuce VF used 6.7E+09 kWh/year and 7 kWh/kg lettuce
</t>
    </r>
    <r>
      <rPr>
        <b/>
        <sz val="11"/>
        <color theme="1"/>
        <rFont val="Calibri"/>
        <family val="2"/>
        <scheme val="minor"/>
      </rPr>
      <t xml:space="preserve">Land use: </t>
    </r>
    <r>
      <rPr>
        <sz val="11"/>
        <color theme="1"/>
        <rFont val="Calibri"/>
        <family val="2"/>
        <scheme val="minor"/>
      </rPr>
      <t>0.3 m2 -year/kg</t>
    </r>
    <r>
      <rPr>
        <b/>
        <sz val="11"/>
        <color theme="1"/>
        <rFont val="Calibri"/>
        <family val="2"/>
        <scheme val="minor"/>
      </rPr>
      <t xml:space="preserve">
Yield: </t>
    </r>
    <r>
      <rPr>
        <sz val="11"/>
        <color theme="1"/>
        <rFont val="Calibri"/>
        <family val="2"/>
        <scheme val="minor"/>
      </rPr>
      <t xml:space="preserve">of lettuce 200 kg m−2 y−1
</t>
    </r>
    <r>
      <rPr>
        <b/>
        <sz val="11"/>
        <color theme="1"/>
        <rFont val="Calibri"/>
        <family val="2"/>
        <scheme val="minor"/>
      </rPr>
      <t>Cost:</t>
    </r>
    <r>
      <rPr>
        <sz val="11"/>
        <color theme="1"/>
        <rFont val="Calibri"/>
        <family val="2"/>
        <scheme val="minor"/>
      </rPr>
      <t xml:space="preserve"> US$150-400/ft</t>
    </r>
    <r>
      <rPr>
        <vertAlign val="superscript"/>
        <sz val="11"/>
        <color theme="1"/>
        <rFont val="Calibri"/>
        <family val="2"/>
        <scheme val="minor"/>
      </rPr>
      <t>2</t>
    </r>
    <r>
      <rPr>
        <sz val="11"/>
        <color theme="1"/>
        <rFont val="Calibri"/>
        <family val="2"/>
        <scheme val="minor"/>
      </rPr>
      <t xml:space="preserve"> for vertical farms / ≈$10/kg dry plant matter. 
</t>
    </r>
    <r>
      <rPr>
        <b/>
        <sz val="11"/>
        <color theme="1"/>
        <rFont val="Calibri"/>
        <family val="2"/>
        <scheme val="minor"/>
      </rPr>
      <t xml:space="preserve">GHG emissions: </t>
    </r>
    <r>
      <rPr>
        <sz val="11"/>
        <color theme="1"/>
        <rFont val="Calibri"/>
        <family val="2"/>
        <scheme val="minor"/>
      </rPr>
      <t xml:space="preserve">lettuce 3 Kg CO2-eq/kg
</t>
    </r>
    <r>
      <rPr>
        <b/>
        <sz val="11"/>
        <color theme="1"/>
        <rFont val="Calibri"/>
        <family val="2"/>
        <scheme val="minor"/>
      </rPr>
      <t xml:space="preserve">Jobs created: </t>
    </r>
    <r>
      <rPr>
        <sz val="11"/>
        <color theme="1"/>
        <rFont val="Calibri"/>
        <family val="2"/>
        <scheme val="minor"/>
      </rPr>
      <t>in USA 50-80 jobs per ha of VF. On average, several articles say: 1person/32m</t>
    </r>
    <r>
      <rPr>
        <vertAlign val="superscript"/>
        <sz val="11"/>
        <color theme="1"/>
        <rFont val="Calibri"/>
        <family val="2"/>
        <scheme val="minor"/>
      </rPr>
      <t>2</t>
    </r>
    <r>
      <rPr>
        <sz val="11"/>
        <color theme="1"/>
        <rFont val="Calibri"/>
        <family val="2"/>
        <scheme val="minor"/>
      </rPr>
      <t>,  1person/20m</t>
    </r>
    <r>
      <rPr>
        <vertAlign val="superscript"/>
        <sz val="11"/>
        <color theme="1"/>
        <rFont val="Calibri"/>
        <family val="2"/>
        <scheme val="minor"/>
      </rPr>
      <t>2</t>
    </r>
    <r>
      <rPr>
        <sz val="11"/>
        <color theme="1"/>
        <rFont val="Calibri"/>
        <family val="2"/>
        <scheme val="minor"/>
      </rPr>
      <t xml:space="preserve">, 
- 1 space per 93 m2 of plant or warehouse Gross Floor Area (Standard 2.7x6.7m [18.09 m2] + 3.8 Minimum Maneuvering Aisle Width, aprox 1.94 m2); and 1 commercial vehicle parking. 
a.  5.42≈5 parking lots (90.45m2) + Maneuvering (1.94 m2) = 100.15 m2 additional
b. 1 Commercial Vehicle Parking: 97.18 m2 + 3.8 aprox [1.94 m2] Minimum Maneuvering Aisle) = 99.12 m2
Each VF (504 m2) requires 199.27m2+504m2 = 703.27m2
- In ICT Project area of 6,656 m2 in Abbotsford, and each VF is 504m2, then the max. number of VF is 9.46 (including parking lots).
- Vegetable required to supply min. daily leafy vegetable of the Abbotsford population/year: 2,790,533.04 kg/year 
- Therefore, the </t>
    </r>
    <r>
      <rPr>
        <b/>
        <sz val="11"/>
        <color theme="1"/>
        <rFont val="Calibri"/>
        <family val="2"/>
        <scheme val="minor"/>
      </rPr>
      <t>yield with 9 VF</t>
    </r>
    <r>
      <rPr>
        <sz val="11"/>
        <color theme="1"/>
        <rFont val="Calibri"/>
        <family val="2"/>
        <scheme val="minor"/>
      </rPr>
      <t xml:space="preserve"> will be 907,200 kg/year (32.51%) /// 
</t>
    </r>
    <r>
      <rPr>
        <b/>
        <sz val="11"/>
        <color theme="1"/>
        <rFont val="Calibri"/>
        <family val="2"/>
        <scheme val="minor"/>
      </rPr>
      <t>- Electricity required</t>
    </r>
    <r>
      <rPr>
        <sz val="11"/>
        <color theme="1"/>
        <rFont val="Calibri"/>
        <family val="2"/>
        <scheme val="minor"/>
      </rPr>
      <t xml:space="preserve"> = for a yield of 907,200 kg lettuce/year x 7 kWh/kg =&gt; 6,350,400 kWh/year (724.44 kW average power demand). The peak load capacity is 5600 MW per h; thus, energy supply is not a limitation. //// 
</t>
    </r>
    <r>
      <rPr>
        <b/>
        <sz val="11"/>
        <color theme="1"/>
        <rFont val="Calibri"/>
        <family val="2"/>
        <scheme val="minor"/>
      </rPr>
      <t xml:space="preserve">- GHG emissions </t>
    </r>
    <r>
      <rPr>
        <sz val="11"/>
        <color theme="1"/>
        <rFont val="Calibri"/>
        <family val="2"/>
        <scheme val="minor"/>
      </rPr>
      <t xml:space="preserve">of 907,200 kg lettuce/year is 2,721,600 Kg CO2-eq/year (2,721.6 ton CO2-eq/year)
</t>
    </r>
    <r>
      <rPr>
        <b/>
        <sz val="11"/>
        <color theme="1"/>
        <rFont val="Calibri"/>
        <family val="2"/>
        <scheme val="minor"/>
      </rPr>
      <t xml:space="preserve">- Each unit VF (504 m2) </t>
    </r>
    <r>
      <rPr>
        <sz val="11"/>
        <color theme="1"/>
        <rFont val="Calibri"/>
        <family val="2"/>
        <scheme val="minor"/>
      </rPr>
      <t xml:space="preserve">produces 100,800 kg of lettuce/year, emits 302,400 kg CO2-eq/year
</t>
    </r>
    <r>
      <rPr>
        <sz val="11"/>
        <color rgb="FFFF0000"/>
        <rFont val="Calibri"/>
        <family val="2"/>
        <scheme val="minor"/>
      </rPr>
      <t>To emit only 0.01% of the current GHG emissions of Abbotsford, which would be 36,370 Kg CO2-eq/year, the maximum number of VF is 0.12</t>
    </r>
  </si>
  <si>
    <r>
      <rPr>
        <b/>
        <sz val="11"/>
        <color theme="1"/>
        <rFont val="Calibri"/>
        <family val="2"/>
        <scheme val="minor"/>
      </rPr>
      <t>Agaricus bisporus
Water use:</t>
    </r>
    <r>
      <rPr>
        <sz val="11"/>
        <color theme="1"/>
        <rFont val="Calibri"/>
        <family val="2"/>
        <scheme val="minor"/>
      </rPr>
      <t xml:space="preserve"> 150 - 180L/kg mushroom
</t>
    </r>
    <r>
      <rPr>
        <b/>
        <sz val="11"/>
        <color theme="1"/>
        <rFont val="Calibri"/>
        <family val="2"/>
        <scheme val="minor"/>
      </rPr>
      <t xml:space="preserve">Energy demand: </t>
    </r>
    <r>
      <rPr>
        <sz val="11"/>
        <color theme="1"/>
        <rFont val="Calibri"/>
        <family val="2"/>
        <scheme val="minor"/>
      </rPr>
      <t xml:space="preserve">10-15 MJ/Kg mushroom
</t>
    </r>
    <r>
      <rPr>
        <b/>
        <sz val="11"/>
        <color theme="1"/>
        <rFont val="Calibri"/>
        <family val="2"/>
        <scheme val="minor"/>
      </rPr>
      <t xml:space="preserve">Substrate used: </t>
    </r>
    <r>
      <rPr>
        <sz val="11"/>
        <color theme="1"/>
        <rFont val="Calibri"/>
        <family val="2"/>
        <scheme val="minor"/>
      </rPr>
      <t>7-10kg per kg of mushroom</t>
    </r>
    <r>
      <rPr>
        <b/>
        <sz val="11"/>
        <color theme="1"/>
        <rFont val="Calibri"/>
        <family val="2"/>
        <scheme val="minor"/>
      </rPr>
      <t xml:space="preserve">
Yield: </t>
    </r>
    <r>
      <rPr>
        <sz val="11"/>
        <color theme="1"/>
        <rFont val="Calibri"/>
        <family val="2"/>
        <scheme val="minor"/>
      </rPr>
      <t xml:space="preserve">8728 kg/1000m2
</t>
    </r>
    <r>
      <rPr>
        <b/>
        <sz val="11"/>
        <color theme="1"/>
        <rFont val="Calibri"/>
        <family val="2"/>
        <scheme val="minor"/>
      </rPr>
      <t xml:space="preserve">GW potential: </t>
    </r>
    <r>
      <rPr>
        <sz val="11"/>
        <color theme="1"/>
        <rFont val="Calibri"/>
        <family val="2"/>
        <scheme val="minor"/>
      </rPr>
      <t xml:space="preserve">2.1 </t>
    </r>
    <r>
      <rPr>
        <b/>
        <sz val="11"/>
        <color theme="1"/>
        <rFont val="Calibri"/>
        <family val="2"/>
        <scheme val="minor"/>
      </rPr>
      <t xml:space="preserve">- </t>
    </r>
    <r>
      <rPr>
        <sz val="11"/>
        <color theme="1"/>
        <rFont val="Calibri"/>
        <family val="2"/>
        <scheme val="minor"/>
      </rPr>
      <t xml:space="preserve">4.4kg CO2-eq/kg mushroom
</t>
    </r>
    <r>
      <rPr>
        <b/>
        <sz val="11"/>
        <color theme="1"/>
        <rFont val="Calibri"/>
        <family val="2"/>
        <scheme val="minor"/>
      </rPr>
      <t>CEA Mushroom</t>
    </r>
    <r>
      <rPr>
        <sz val="11"/>
        <color theme="1"/>
        <rFont val="Calibri"/>
        <family val="2"/>
        <scheme val="minor"/>
      </rPr>
      <t xml:space="preserve">
</t>
    </r>
    <r>
      <rPr>
        <b/>
        <sz val="11"/>
        <color theme="1"/>
        <rFont val="Calibri"/>
        <family val="2"/>
        <scheme val="minor"/>
      </rPr>
      <t xml:space="preserve">Water use: </t>
    </r>
    <r>
      <rPr>
        <sz val="11"/>
        <color theme="1"/>
        <rFont val="Calibri"/>
        <family val="2"/>
        <scheme val="minor"/>
      </rPr>
      <t xml:space="preserve">50L/kg mushroom
</t>
    </r>
    <r>
      <rPr>
        <b/>
        <sz val="11"/>
        <color theme="1"/>
        <rFont val="Calibri"/>
        <family val="2"/>
        <scheme val="minor"/>
      </rPr>
      <t xml:space="preserve">Energy demand: </t>
    </r>
    <r>
      <rPr>
        <sz val="11"/>
        <color theme="1"/>
        <rFont val="Calibri"/>
        <family val="2"/>
        <scheme val="minor"/>
      </rPr>
      <t xml:space="preserve">3.78 kWh/ kg mushroom
</t>
    </r>
    <r>
      <rPr>
        <b/>
        <sz val="11"/>
        <color theme="1"/>
        <rFont val="Calibri"/>
        <family val="2"/>
        <scheme val="minor"/>
      </rPr>
      <t xml:space="preserve">Yield: </t>
    </r>
    <r>
      <rPr>
        <sz val="11"/>
        <color theme="1"/>
        <rFont val="Calibri"/>
        <family val="2"/>
        <scheme val="minor"/>
      </rPr>
      <t xml:space="preserve">23040 ton/ha year = 2090.1536 kg/m2 year
</t>
    </r>
    <r>
      <rPr>
        <b/>
        <sz val="11"/>
        <color theme="1"/>
        <rFont val="Calibri"/>
        <family val="2"/>
        <scheme val="minor"/>
      </rPr>
      <t>GHG emission:</t>
    </r>
    <r>
      <rPr>
        <sz val="11"/>
        <color theme="1"/>
        <rFont val="Calibri"/>
        <family val="2"/>
        <scheme val="minor"/>
      </rPr>
      <t xml:space="preserve"> 0,01 kgCO2-eq/kg mushroom
82g daily * 365 days * 153,520 habs = 4,594,853,600 g (4,594,853.6 kg mushroom per year) |125mL/½ cup mushroom = 82g 
- 1 space per 93 m2 of plant or warehouse Gross Floor Area (Standard 2.7x6.7m [18.09 m2] + 3.8 Minimum Maneuvering Aisle Width, aprox 1.94 m2); and 1 commercial vehicle parking. 
a.  5.7≈6 parking lots (108.54 m2) + Maneuvering (1.94 m2) = 120.18 m2
b. 1 Commercial Vehicle Parking: 97.18 m2 + 3.8 aprox [1.94 m2] Minimum Maneuvering Aisle) = 99.12 m2
Each MF (528 m2) requires 528m2 + 219.3m2 = </t>
    </r>
    <r>
      <rPr>
        <b/>
        <sz val="11"/>
        <color theme="1"/>
        <rFont val="Calibri"/>
        <family val="2"/>
        <scheme val="minor"/>
      </rPr>
      <t>747.3</t>
    </r>
    <r>
      <rPr>
        <sz val="11"/>
        <color theme="1"/>
        <rFont val="Calibri"/>
        <family val="2"/>
        <scheme val="minor"/>
      </rPr>
      <t xml:space="preserve"> m2
- In ICT Project area of 6,656 m2 in Abbotsford, and each MF uses 747.3m2, then the max. number of MF is 8.91 </t>
    </r>
    <r>
      <rPr>
        <b/>
        <sz val="11"/>
        <color theme="1"/>
        <rFont val="Calibri"/>
        <family val="2"/>
        <scheme val="minor"/>
      </rPr>
      <t xml:space="preserve"> </t>
    </r>
    <r>
      <rPr>
        <sz val="11"/>
        <color theme="1"/>
        <rFont val="Calibri"/>
        <family val="2"/>
        <scheme val="minor"/>
      </rPr>
      <t xml:space="preserve">(including parking lots). Therefore, 8MF (4224m2) due to space limitations.
The required production of mushroom per year for Abbostford is 4,594,853.6 kg mushroom/year
- The </t>
    </r>
    <r>
      <rPr>
        <b/>
        <sz val="11"/>
        <color theme="1"/>
        <rFont val="Calibri"/>
        <family val="2"/>
        <scheme val="minor"/>
      </rPr>
      <t>yield with 8 MF</t>
    </r>
    <r>
      <rPr>
        <sz val="11"/>
        <color theme="1"/>
        <rFont val="Calibri"/>
        <family val="2"/>
        <scheme val="minor"/>
      </rPr>
      <t xml:space="preserve"> will be 8,828,793.6 kg/year (192.15%). To produce only the 4,594,853.6 kg of mushrooms for Abbostford, </t>
    </r>
    <r>
      <rPr>
        <b/>
        <sz val="11"/>
        <color theme="1"/>
        <rFont val="Calibri"/>
        <family val="2"/>
        <scheme val="minor"/>
      </rPr>
      <t xml:space="preserve">only 4.16 </t>
    </r>
    <r>
      <rPr>
        <b/>
        <sz val="11"/>
        <color theme="1"/>
        <rFont val="Calibri"/>
        <family val="2"/>
      </rPr>
      <t>≈ 4</t>
    </r>
    <r>
      <rPr>
        <b/>
        <sz val="11"/>
        <color theme="1"/>
        <rFont val="Calibri"/>
        <family val="2"/>
        <scheme val="minor"/>
      </rPr>
      <t xml:space="preserve"> facilities</t>
    </r>
    <r>
      <rPr>
        <sz val="11"/>
        <color theme="1"/>
        <rFont val="Calibri"/>
        <family val="2"/>
        <scheme val="minor"/>
      </rPr>
      <t xml:space="preserve"> are needed.
-</t>
    </r>
    <r>
      <rPr>
        <b/>
        <sz val="11"/>
        <color theme="1"/>
        <rFont val="Calibri"/>
        <family val="2"/>
        <scheme val="minor"/>
      </rPr>
      <t xml:space="preserve"> 4 units MF </t>
    </r>
    <r>
      <rPr>
        <sz val="11"/>
        <color theme="1"/>
        <rFont val="Calibri"/>
        <family val="2"/>
        <scheme val="minor"/>
      </rPr>
      <t xml:space="preserve">(2112 m2) anually produce 4,414,404.40 kg mushroom; uses 16,686,448.63 kWh and 220,720,220 L water
</t>
    </r>
    <r>
      <rPr>
        <b/>
        <sz val="11"/>
        <color theme="1"/>
        <rFont val="Calibri"/>
        <family val="2"/>
        <scheme val="minor"/>
      </rPr>
      <t xml:space="preserve">- GHG emissions </t>
    </r>
    <r>
      <rPr>
        <sz val="11"/>
        <color theme="1"/>
        <rFont val="Calibri"/>
        <family val="2"/>
        <scheme val="minor"/>
      </rPr>
      <t xml:space="preserve">of 4,414,404.40 kg mushroom/year is 44,144.04 Kg CO2-eq/year (44.14 ton CO2-eq/year)
- </t>
    </r>
    <r>
      <rPr>
        <b/>
        <sz val="11"/>
        <color theme="1"/>
        <rFont val="Calibri"/>
        <family val="2"/>
        <scheme val="minor"/>
      </rPr>
      <t>Each unit MF</t>
    </r>
    <r>
      <rPr>
        <sz val="11"/>
        <color theme="1"/>
        <rFont val="Calibri"/>
        <family val="2"/>
        <scheme val="minor"/>
      </rPr>
      <t xml:space="preserve"> (528 m2) anually produces 1,103,599.2 kg mushroom/year, uses 4,171,604.98 kWh and 55,179,960 L water
2. The GHG impact is lower than other assets. 
Water consumption is high 55,179,960 L/year.
- Average water supply in Abbostford: 108 MLD. If we don't want to overpass a limit of 0.01% annually (0.0108MLD=3,942,000 L/year) to avoid strong water pressures, the max.number of MF would be 0.07</t>
    </r>
  </si>
  <si>
    <r>
      <t xml:space="preserve">- WHO: at least 0.5 hectares of public green space, accessible within a reasonable distance (e.g. 300 m of residences) to maximize their health benefits
</t>
    </r>
    <r>
      <rPr>
        <sz val="11"/>
        <color rgb="FF002060"/>
        <rFont val="Calibri"/>
        <family val="2"/>
        <scheme val="minor"/>
      </rPr>
      <t xml:space="preserve">
 0.5 hectares of public green space = 5000 m2. If lawn is 4m2, then the minimum number of lawn elements must be 1250, and the maximum possible for space availability is 1664</t>
    </r>
  </si>
  <si>
    <r>
      <t xml:space="preserve">Regarding the proportion of vegetation of 1–5 m height, we obtained threshold values of 7.3 % for bird species richness…" increases in bird diversity when lower vegetation exceeded 11 %". 
- Establishing a vegetation higher than 11% to exceeded de % mentioned by literature, a maximum of </t>
    </r>
    <r>
      <rPr>
        <b/>
        <sz val="11"/>
        <color theme="1"/>
        <rFont val="Calibri"/>
        <family val="2"/>
        <scheme val="minor"/>
      </rPr>
      <t>20%</t>
    </r>
    <r>
      <rPr>
        <sz val="11"/>
        <color theme="1"/>
        <rFont val="Calibri"/>
        <family val="2"/>
        <scheme val="minor"/>
      </rPr>
      <t xml:space="preserve"> would be appropriate, because it is when the benefits start to increase minimally for common species (q = 1) and abundant species (q = 2) according to graphic 2 of the article: 
If ICT Abbotsford is 6,656 m2, the 20% = 1331.2 m</t>
    </r>
    <r>
      <rPr>
        <vertAlign val="superscript"/>
        <sz val="11"/>
        <color theme="1"/>
        <rFont val="Calibri"/>
        <family val="2"/>
        <scheme val="minor"/>
      </rPr>
      <t>2</t>
    </r>
    <r>
      <rPr>
        <sz val="11"/>
        <color theme="1"/>
        <rFont val="Calibri"/>
        <family val="2"/>
        <scheme val="minor"/>
      </rPr>
      <t>. Assuming 1 shrub occupies 4m</t>
    </r>
    <r>
      <rPr>
        <vertAlign val="superscript"/>
        <sz val="11"/>
        <color theme="1"/>
        <rFont val="Calibri"/>
        <family val="2"/>
        <scheme val="minor"/>
      </rPr>
      <t xml:space="preserve">2 </t>
    </r>
    <r>
      <rPr>
        <sz val="11"/>
        <color theme="1"/>
        <rFont val="Calibri"/>
        <family val="2"/>
        <scheme val="minor"/>
      </rPr>
      <t>, 20% of low vegetation would be 332.8 shrubs</t>
    </r>
  </si>
  <si>
    <r>
      <t xml:space="preserve">1. </t>
    </r>
    <r>
      <rPr>
        <b/>
        <sz val="11"/>
        <color theme="1"/>
        <rFont val="Calibri"/>
        <family val="2"/>
        <scheme val="minor"/>
      </rPr>
      <t xml:space="preserve">30% </t>
    </r>
    <r>
      <rPr>
        <sz val="11"/>
        <color theme="1"/>
        <rFont val="Calibri"/>
        <family val="2"/>
        <scheme val="minor"/>
      </rPr>
      <t>tree canopy cover/neighbourhood (which is also mentioned in the Urban Forest Strategy – 2025 of Vancouver).
When canopy cover is higher, it reduces bees presence according to Urban Forestry &amp; Urban Greening 32 (2018) 143–153
2. 4.82 m3/m2. The author says: "Consequently, the identification of these nonlinear thresholds (specifically the saturation point at 4.82 m3/m2) serves as a quantitative guide to maximize efficiency before diminishing returns set in."
If ICT Abbotsford is 6,656 m</t>
    </r>
    <r>
      <rPr>
        <vertAlign val="superscript"/>
        <sz val="11"/>
        <color theme="1"/>
        <rFont val="Calibri"/>
        <family val="2"/>
        <scheme val="minor"/>
      </rPr>
      <t>2</t>
    </r>
    <r>
      <rPr>
        <sz val="11"/>
        <color theme="1"/>
        <rFont val="Calibri"/>
        <family val="2"/>
        <scheme val="minor"/>
      </rPr>
      <t>, the 30% = 1996.8 m</t>
    </r>
    <r>
      <rPr>
        <vertAlign val="superscript"/>
        <sz val="11"/>
        <color theme="1"/>
        <rFont val="Calibri"/>
        <family val="2"/>
        <scheme val="minor"/>
      </rPr>
      <t>2</t>
    </r>
    <r>
      <rPr>
        <sz val="11"/>
        <color theme="1"/>
        <rFont val="Calibri"/>
        <family val="2"/>
        <scheme val="minor"/>
      </rPr>
      <t>. Assuming 1 tree provides a canopy area of 50 m</t>
    </r>
    <r>
      <rPr>
        <vertAlign val="superscript"/>
        <sz val="11"/>
        <color theme="1"/>
        <rFont val="Calibri"/>
        <family val="2"/>
        <scheme val="minor"/>
      </rPr>
      <t>2</t>
    </r>
    <r>
      <rPr>
        <sz val="11"/>
        <color theme="1"/>
        <rFont val="Calibri"/>
        <family val="2"/>
        <scheme val="minor"/>
      </rPr>
      <t xml:space="preserve">, the 30% o tree canopy would be 39.94 </t>
    </r>
    <r>
      <rPr>
        <sz val="11"/>
        <color theme="1"/>
        <rFont val="Calibri"/>
        <family val="2"/>
      </rPr>
      <t>≈ 40 trees</t>
    </r>
  </si>
  <si>
    <t>Abbotsford area available (6,656 m2)</t>
  </si>
  <si>
    <t>Abbotsford area of 8320 m2
Following the Statistics Canada report:
- Nearly half of Canadians live in a neighbourhood or locality within 1 km walking distance from a grocery store
- Approximately 20% of Canadians are living in “amenity dense” neighbourhoods, access to at least one grocery store, pharmacy, and public transit stop within 1 km walking distance, a child care facility, primary school, and library within 1.5 km walking distance, a health facility within 3 km driving distance, and employment within 10 km driving distance.
This buildings will be required to include parking spaces:
- Parking space code: 1 space for every 50m2 of Gross Floor Area Coffee Shop (a coffee shop of 64m2 requires 1.28 parking lots)
- Parking space code: 1 space per 35 m2 of Gross Floor Area other uses (Mixed-used Building of 280m2 requires 8 parking lots)
Parking dimensions:
a. Standard 2.7x6.7m + 3.8 Minimum Maneuvering Aisle Width = (18m2+3.8m Maneuvering)</t>
  </si>
  <si>
    <r>
      <t>Total area used (m</t>
    </r>
    <r>
      <rPr>
        <b/>
        <vertAlign val="superscript"/>
        <sz val="11"/>
        <color theme="1"/>
        <rFont val="Calibri"/>
        <family val="2"/>
        <scheme val="minor"/>
      </rPr>
      <t>2</t>
    </r>
    <r>
      <rPr>
        <b/>
        <sz val="11"/>
        <color theme="1"/>
        <rFont val="Calibri"/>
        <family val="2"/>
        <scheme val="minor"/>
      </rPr>
      <t>)</t>
    </r>
  </si>
  <si>
    <t>Total area per n units of asset (㎡)</t>
  </si>
  <si>
    <r>
      <rPr>
        <b/>
        <sz val="11"/>
        <color theme="1"/>
        <rFont val="Calibri"/>
        <family val="2"/>
        <scheme val="minor"/>
      </rPr>
      <t xml:space="preserve">1. Limiting according to the density of plants in an area):
</t>
    </r>
    <r>
      <rPr>
        <sz val="11"/>
        <color theme="1"/>
        <rFont val="Calibri"/>
        <family val="2"/>
        <scheme val="minor"/>
      </rPr>
      <t xml:space="preserve">According to Figure 10 of the article, the optimal density for maximum ecosystem function without negative diminishing returns is 3810 plants/ha, under conditions of a maximum slope of 10%, and extreme rainfall (180 mm h−1). Research with Caragana shrubs
</t>
    </r>
    <r>
      <rPr>
        <sz val="11"/>
        <color rgb="FF002060"/>
        <rFont val="Calibri"/>
        <family val="2"/>
        <scheme val="minor"/>
      </rPr>
      <t>If 3810 plants/ha | 1 ha = 10,000 m</t>
    </r>
    <r>
      <rPr>
        <vertAlign val="superscript"/>
        <sz val="11"/>
        <color rgb="FF002060"/>
        <rFont val="Calibri"/>
        <family val="2"/>
        <scheme val="minor"/>
      </rPr>
      <t>2</t>
    </r>
    <r>
      <rPr>
        <sz val="11"/>
        <color rgb="FF002060"/>
        <rFont val="Calibri"/>
        <family val="2"/>
        <scheme val="minor"/>
      </rPr>
      <t xml:space="preserve"> | Abbotsford area of 6,656 m</t>
    </r>
    <r>
      <rPr>
        <vertAlign val="superscript"/>
        <sz val="11"/>
        <color rgb="FF002060"/>
        <rFont val="Calibri"/>
        <family val="2"/>
        <scheme val="minor"/>
      </rPr>
      <t>2</t>
    </r>
    <r>
      <rPr>
        <sz val="11"/>
        <color rgb="FF002060"/>
        <rFont val="Calibri"/>
        <family val="2"/>
        <scheme val="minor"/>
      </rPr>
      <t xml:space="preserve"> </t>
    </r>
    <r>
      <rPr>
        <sz val="11"/>
        <color rgb="FF002060"/>
        <rFont val="Calibri"/>
        <family val="2"/>
      </rPr>
      <t>≈</t>
    </r>
    <r>
      <rPr>
        <sz val="11"/>
        <color rgb="FF002060"/>
        <rFont val="Calibri"/>
        <family val="2"/>
        <scheme val="minor"/>
      </rPr>
      <t xml:space="preserve"> could have 2,535.94 shrubs, but if each shrub uses 4m</t>
    </r>
    <r>
      <rPr>
        <vertAlign val="superscript"/>
        <sz val="11"/>
        <color rgb="FF002060"/>
        <rFont val="Calibri"/>
        <family val="2"/>
        <scheme val="minor"/>
      </rPr>
      <t>2</t>
    </r>
    <r>
      <rPr>
        <sz val="11"/>
        <color rgb="FF002060"/>
        <rFont val="Calibri"/>
        <family val="2"/>
        <scheme val="minor"/>
      </rPr>
      <t xml:space="preserve"> then the max possible number of shrubs is only 1,664</t>
    </r>
    <r>
      <rPr>
        <sz val="11"/>
        <color theme="1"/>
        <rFont val="Calibri"/>
        <family val="2"/>
        <scheme val="minor"/>
      </rPr>
      <t xml:space="preserve">
2. </t>
    </r>
    <r>
      <rPr>
        <b/>
        <sz val="11"/>
        <color theme="1"/>
        <rFont val="Calibri"/>
        <family val="2"/>
        <scheme val="minor"/>
      </rPr>
      <t>Another way to limit is the spacing of raised shrub-layer,</t>
    </r>
    <r>
      <rPr>
        <sz val="11"/>
        <color theme="1"/>
        <rFont val="Calibri"/>
        <family val="2"/>
        <scheme val="minor"/>
      </rPr>
      <t xml:space="preserve"> pathways and infrastructure: Following the recommendations of Vanouver's agriculture guide, the design of the spaces must have a circulation path, which can be:
- Main paths need to be accessible: 152 cm: 5’, so the use of compacted crushed concrete is encouraged
- Secondary paths: 91 cm, can use less invasive material such as mulch.
Assuming that the layout is conventional, and only secondary paths will be used to separate each unit (4m2) of the shrub-layer, then the max. number of herb-layer units is </t>
    </r>
    <r>
      <rPr>
        <b/>
        <sz val="11"/>
        <color theme="1"/>
        <rFont val="Calibri"/>
        <family val="2"/>
        <scheme val="minor"/>
      </rPr>
      <t>784</t>
    </r>
    <r>
      <rPr>
        <sz val="11"/>
        <color theme="1"/>
        <rFont val="Calibri"/>
        <family val="2"/>
        <scheme val="minor"/>
      </rPr>
      <t xml:space="preserve">
Sequence of units of shrub-layer along side + spacing: [2m side unit 1] + [0.91m Path] + [2m side unit 2] = each additional unit add 2.91m to one side
Units along one side of the area, and total in each area:
Area: 6656 m2 (81.58m side each length)  ||  (81.58m + 0.91m)/2.91 = 28.35 per side, 784 in the area</t>
    </r>
  </si>
  <si>
    <r>
      <t xml:space="preserve">‘- 3–30–300′ rule, specifying thresholds of (i) at least 3 trees in view from every home, school and working place, (ii) at least 30 % tree cover in every neighbourhood, and a maximum distance of 300 m to the nearest public green space from every home.
to have green spaces
- WHO: at least 0.5 hectares of public green space, accessible within a reasonable distance (e.g. 300 m of residences) to maximize their health benefits
- The reduction in the number of brood cells in H. adunca amounted to 23%, 31% and 26% with an increase in the foraging distance by 150, 200 and 300m
- When examining the entire population, there was a significantly higher density of individuals in central zones  mean=0.13±0.07 plants/m2) than peripheral zones. Pollinators visited flowers in the densest plots more frequently than in the least dense plots. 
- Maximum foraging distance between nesting site and food patch was </t>
    </r>
    <r>
      <rPr>
        <b/>
        <sz val="11"/>
        <color theme="1"/>
        <rFont val="Calibri"/>
        <family val="2"/>
        <scheme val="minor"/>
      </rPr>
      <t>150</t>
    </r>
    <r>
      <rPr>
        <sz val="11"/>
        <color theme="1"/>
        <rFont val="Calibri"/>
        <family val="2"/>
        <scheme val="minor"/>
      </rPr>
      <t xml:space="preserve">–600 m for the 16 bee species examined.
- In road verges, however, we found that the proportion of gardens with fluorescent dyes at 90 m from the pollen source had lower values than in gardens at 60 and 30 m (18%, 27%, and 25%, respectively). 
</t>
    </r>
    <r>
      <rPr>
        <b/>
        <sz val="11"/>
        <color rgb="FF002060"/>
        <rFont val="Calibri"/>
        <family val="2"/>
        <scheme val="minor"/>
      </rPr>
      <t>OPTION 1:</t>
    </r>
    <r>
      <rPr>
        <sz val="11"/>
        <color rgb="FF002060"/>
        <rFont val="Calibri"/>
        <family val="2"/>
        <scheme val="minor"/>
      </rPr>
      <t xml:space="preserve"> 0.5 hectares of public green space = 5000 m2. If a flower spot is 4m2, then the minimum number of spots with flowers must be 1250</t>
    </r>
    <r>
      <rPr>
        <sz val="11"/>
        <color theme="1"/>
        <rFont val="Calibri"/>
        <family val="2"/>
        <scheme val="minor"/>
      </rPr>
      <t xml:space="preserve">
</t>
    </r>
    <r>
      <rPr>
        <b/>
        <sz val="11"/>
        <color rgb="FF002060"/>
        <rFont val="Calibri"/>
        <family val="2"/>
        <scheme val="minor"/>
      </rPr>
      <t xml:space="preserve">OPTION 2: </t>
    </r>
    <r>
      <rPr>
        <sz val="11"/>
        <color rgb="FF002060"/>
        <rFont val="Calibri"/>
        <family val="2"/>
        <scheme val="minor"/>
      </rPr>
      <t xml:space="preserve">Assuming a max. distance of </t>
    </r>
    <r>
      <rPr>
        <b/>
        <sz val="11"/>
        <color rgb="FF002060"/>
        <rFont val="Calibri"/>
        <family val="2"/>
        <scheme val="minor"/>
      </rPr>
      <t>30m</t>
    </r>
    <r>
      <rPr>
        <sz val="11"/>
        <color rgb="FF002060"/>
        <rFont val="Calibri"/>
        <family val="2"/>
        <scheme val="minor"/>
      </rPr>
      <t xml:space="preserve"> between each spot of flowers to promote pollinators' presence, in the ICT Abbotsford area (6,656 m2), the total area (including 30m disntance around) used per unit of flower (4m2) would be 900m2. Therefore, the total number of areas with flowers, maintaining a spacing of 30m between them is 7.4</t>
    </r>
    <r>
      <rPr>
        <sz val="11"/>
        <color rgb="FF002060"/>
        <rFont val="Calibri"/>
        <family val="2"/>
      </rPr>
      <t>≈8 spots</t>
    </r>
    <r>
      <rPr>
        <sz val="11"/>
        <color rgb="FF002060"/>
        <rFont val="Calibri"/>
        <family val="2"/>
        <scheme val="minor"/>
      </rPr>
      <t xml:space="preserve">. </t>
    </r>
    <r>
      <rPr>
        <sz val="11"/>
        <color rgb="FF002060"/>
        <rFont val="Calibri"/>
        <family val="2"/>
      </rPr>
      <t>Additionally, following a min.density of 0.13±0.07 plants/m2, it will be necessary that each unit of flowers installed has at least 13 flowering plants.</t>
    </r>
  </si>
  <si>
    <t>Min</t>
  </si>
  <si>
    <t>Max</t>
  </si>
  <si>
    <r>
      <t>The proportional contribution</t>
    </r>
    <r>
      <rPr>
        <sz val="11"/>
        <color theme="1"/>
        <rFont val="Calibri"/>
        <family val="2"/>
        <scheme val="minor"/>
      </rPr>
      <t xml:space="preserve"> of assets depends on their area used and their score to each category. For example:</t>
    </r>
  </si>
  <si>
    <t>Total area of all the assets</t>
  </si>
  <si>
    <t>Proportional size</t>
  </si>
  <si>
    <t>- A high-impact asset occupying a large area = high contribution to the category
- A high-impact asset occupying a very small area = moderate contribution to the category
- A low-impact asset occupying a large area = may (still) contribute (substantially)
- Assets with both low impact and small area = low contribution to the category</t>
  </si>
  <si>
    <t>4. Standardization of the impact contribution of each asset based on its size in relation to the other assets evaluated:</t>
  </si>
  <si>
    <t>The contribution result of each asset is proportionately normalized.</t>
  </si>
  <si>
    <r>
      <rPr>
        <i/>
        <sz val="11"/>
        <color theme="1"/>
        <rFont val="Bell MT"/>
        <family val="1"/>
      </rPr>
      <t xml:space="preserve">I </t>
    </r>
    <r>
      <rPr>
        <sz val="11"/>
        <color theme="1"/>
        <rFont val="Calibri"/>
        <family val="2"/>
        <scheme val="minor"/>
      </rPr>
      <t xml:space="preserve">(395.20)= </t>
    </r>
  </si>
  <si>
    <t>Therefore, higher ammounts of trees will result in lower impact. For instance, although 1 tree has an impact of 0.000252 in FOOD SECURITY, 60 trees won't have an overall impact of 0.015 but 0.012218</t>
  </si>
  <si>
    <t>Low</t>
  </si>
  <si>
    <t>Medium low</t>
  </si>
  <si>
    <t>Medium high</t>
  </si>
  <si>
    <t>High</t>
  </si>
  <si>
    <r>
      <t xml:space="preserve">&lt; x </t>
    </r>
    <r>
      <rPr>
        <sz val="11"/>
        <color theme="1"/>
        <rFont val="Aptos Narrow"/>
        <family val="2"/>
      </rPr>
      <t>≤</t>
    </r>
  </si>
  <si>
    <t>&lt; x ≤</t>
  </si>
  <si>
    <t>Contribution
(impact group)</t>
  </si>
  <si>
    <t>Proportional impact of 1 unit of the asset</t>
  </si>
  <si>
    <r>
      <t xml:space="preserve">Weight of category →  
</t>
    </r>
    <r>
      <rPr>
        <b/>
        <sz val="9"/>
        <color theme="2" tint="-0.499984740745262"/>
        <rFont val="Calibri"/>
        <family val="2"/>
      </rPr>
      <t>∑ W</t>
    </r>
    <r>
      <rPr>
        <b/>
        <vertAlign val="subscript"/>
        <sz val="9"/>
        <color theme="2" tint="-0.499984740745262"/>
        <rFont val="Calibri"/>
        <family val="2"/>
      </rPr>
      <t>i</t>
    </r>
    <r>
      <rPr>
        <b/>
        <sz val="9"/>
        <color theme="2" tint="-0.499984740745262"/>
        <rFont val="Calibri"/>
        <family val="2"/>
      </rPr>
      <t xml:space="preserve">=1 ;    </t>
    </r>
    <r>
      <rPr>
        <b/>
        <sz val="9"/>
        <color theme="2" tint="-0.499984740745262"/>
        <rFont val="Calibri"/>
        <family val="2"/>
        <scheme val="minor"/>
      </rPr>
      <t>0 &lt; W &lt; 1</t>
    </r>
  </si>
  <si>
    <t>Table 5.1. Proportional contribution of each asset to the categories (compared to other assets)</t>
  </si>
  <si>
    <t>Table 5.2. Proportional impact of 1 unit of the asset</t>
  </si>
  <si>
    <t>Table 5.1</t>
  </si>
  <si>
    <t>Proportional contribution of each asset to the categories (compared to other assets)</t>
  </si>
  <si>
    <t>Table 5.2.</t>
  </si>
  <si>
    <t>Go to Table 5.1</t>
  </si>
  <si>
    <t>Go to Table 5.2</t>
  </si>
  <si>
    <t>Table 6. Calculation of constants for the exponential decay model</t>
  </si>
  <si>
    <t>Table 7. Cap mechanism/Limits of assets</t>
  </si>
  <si>
    <t xml:space="preserve">Table 8. </t>
  </si>
  <si>
    <t>Go to Table 8</t>
  </si>
  <si>
    <t>Table 8. Final impacts of assets in the area</t>
  </si>
  <si>
    <r>
      <rPr>
        <b/>
        <sz val="11"/>
        <color theme="1"/>
        <rFont val="Calibri"/>
        <family val="2"/>
        <scheme val="minor"/>
      </rPr>
      <t xml:space="preserve">1. To adjust the scores based on user perception: </t>
    </r>
    <r>
      <rPr>
        <sz val="11"/>
        <color theme="1"/>
        <rFont val="Calibri"/>
        <family val="2"/>
        <scheme val="minor"/>
      </rPr>
      <t xml:space="preserve">Yellow area within Rows 12 to 33 with Columns E-S
2. </t>
    </r>
    <r>
      <rPr>
        <b/>
        <sz val="11"/>
        <color theme="1"/>
        <rFont val="Calibri"/>
        <family val="2"/>
        <scheme val="minor"/>
      </rPr>
      <t>To modify sub-indicator weight:</t>
    </r>
    <r>
      <rPr>
        <sz val="11"/>
        <color theme="1"/>
        <rFont val="Calibri"/>
        <family val="2"/>
        <scheme val="minor"/>
      </rPr>
      <t xml:space="preserve"> Row 44, from columns E to S</t>
    </r>
  </si>
  <si>
    <r>
      <rPr>
        <b/>
        <sz val="11"/>
        <color theme="1"/>
        <rFont val="Calibri"/>
        <family val="2"/>
        <scheme val="minor"/>
      </rPr>
      <t>1. To modify (increase or reduce) the maximum possible number of assets in the area:</t>
    </r>
    <r>
      <rPr>
        <sz val="11"/>
        <color theme="1"/>
        <rFont val="Calibri"/>
        <family val="2"/>
        <scheme val="minor"/>
      </rPr>
      <t xml:space="preserve"> In the column E rows 15 to 39 </t>
    </r>
  </si>
  <si>
    <r>
      <t xml:space="preserve">1. </t>
    </r>
    <r>
      <rPr>
        <b/>
        <sz val="11"/>
        <color theme="1"/>
        <rFont val="Calibri"/>
        <family val="2"/>
        <scheme val="minor"/>
      </rPr>
      <t>To add the number of assets/elements</t>
    </r>
    <r>
      <rPr>
        <sz val="11"/>
        <color theme="1"/>
        <rFont val="Calibri"/>
        <family val="2"/>
        <scheme val="minor"/>
      </rPr>
      <t xml:space="preserve">: Column F, only rows 9 to 33
2. </t>
    </r>
    <r>
      <rPr>
        <b/>
        <sz val="11"/>
        <color theme="1"/>
        <rFont val="Calibri"/>
        <family val="2"/>
        <scheme val="minor"/>
      </rPr>
      <t xml:space="preserve">To change the total area available/area of the project: </t>
    </r>
    <r>
      <rPr>
        <sz val="11"/>
        <color theme="1"/>
        <rFont val="Calibri"/>
        <family val="2"/>
        <scheme val="minor"/>
      </rPr>
      <t xml:space="preserve">Column H6.
</t>
    </r>
    <r>
      <rPr>
        <b/>
        <sz val="11"/>
        <color rgb="FFFF0000"/>
        <rFont val="Calibri"/>
        <family val="2"/>
        <scheme val="minor"/>
      </rPr>
      <t xml:space="preserve">Note: </t>
    </r>
    <r>
      <rPr>
        <i/>
        <sz val="11"/>
        <color rgb="FF002060"/>
        <rFont val="Calibri"/>
        <family val="2"/>
        <scheme val="minor"/>
      </rPr>
      <t>If the project area changes, you must reassess and update the thresholds for each asset.</t>
    </r>
    <r>
      <rPr>
        <sz val="11"/>
        <color theme="1"/>
        <rFont val="Calibri"/>
        <family val="2"/>
        <scheme val="minor"/>
      </rPr>
      <t xml:space="preserve">
3. </t>
    </r>
    <r>
      <rPr>
        <b/>
        <sz val="11"/>
        <color theme="1"/>
        <rFont val="Calibri"/>
        <family val="2"/>
        <scheme val="minor"/>
      </rPr>
      <t>To change the weight of the 5 categories:</t>
    </r>
    <r>
      <rPr>
        <sz val="11"/>
        <color theme="1"/>
        <rFont val="Calibri"/>
        <family val="2"/>
        <scheme val="minor"/>
      </rPr>
      <t xml:space="preserve"> only row 35. 
The weights across all 5 categories must sum to 1 (= 100%). </t>
    </r>
    <r>
      <rPr>
        <b/>
        <sz val="11"/>
        <color theme="1"/>
        <rFont val="Calibri"/>
        <family val="2"/>
        <scheme val="minor"/>
      </rPr>
      <t>Cell G35</t>
    </r>
    <r>
      <rPr>
        <sz val="11"/>
        <color theme="1"/>
        <rFont val="Calibri"/>
        <family val="2"/>
        <scheme val="minor"/>
      </rPr>
      <t xml:space="preserve"> will automatically calculate and display this total to ensure it is always 1</t>
    </r>
  </si>
  <si>
    <r>
      <t xml:space="preserve">Can the information in the table be modified? 
</t>
    </r>
    <r>
      <rPr>
        <b/>
        <sz val="11"/>
        <color rgb="FF002060"/>
        <rFont val="Calibri"/>
        <family val="2"/>
        <scheme val="minor"/>
      </rPr>
      <t xml:space="preserve">Yes, but </t>
    </r>
    <r>
      <rPr>
        <sz val="11"/>
        <color rgb="FF002060"/>
        <rFont val="Calibri"/>
        <family val="2"/>
        <scheme val="minor"/>
      </rPr>
      <t>modify</t>
    </r>
    <r>
      <rPr>
        <b/>
        <sz val="11"/>
        <color rgb="FF002060"/>
        <rFont val="Calibri"/>
        <family val="2"/>
        <scheme val="minor"/>
      </rPr>
      <t xml:space="preserve"> only</t>
    </r>
    <r>
      <rPr>
        <sz val="11"/>
        <color rgb="FF002060"/>
        <rFont val="Calibri"/>
        <family val="2"/>
        <scheme val="minor"/>
      </rPr>
      <t xml:space="preserve"> if needed</t>
    </r>
    <r>
      <rPr>
        <b/>
        <sz val="11"/>
        <color rgb="FF002060"/>
        <rFont val="Calibri"/>
        <family val="2"/>
        <scheme val="minor"/>
      </rPr>
      <t xml:space="preserve"> </t>
    </r>
    <r>
      <rPr>
        <sz val="11"/>
        <color rgb="FF002060"/>
        <rFont val="Calibri"/>
        <family val="2"/>
        <scheme val="minor"/>
      </rPr>
      <t xml:space="preserve">-&gt; </t>
    </r>
    <r>
      <rPr>
        <u/>
        <sz val="11"/>
        <color rgb="FF002060"/>
        <rFont val="Calibri"/>
        <family val="2"/>
        <scheme val="minor"/>
      </rPr>
      <t>Cells in bright yellow colour</t>
    </r>
    <r>
      <rPr>
        <sz val="11"/>
        <color rgb="FF002060"/>
        <rFont val="Calibri"/>
        <family val="2"/>
        <scheme val="minor"/>
      </rPr>
      <t xml:space="preserve"> as indicated in the instructions below</t>
    </r>
  </si>
  <si>
    <t>Total per indicator</t>
  </si>
  <si>
    <t>Total available area (㎡)</t>
  </si>
  <si>
    <t># of assets or elements</t>
  </si>
  <si>
    <t>Category</t>
  </si>
  <si>
    <t>Assets or elements (n)</t>
  </si>
  <si>
    <t>Community asset / element category</t>
  </si>
  <si>
    <r>
      <t xml:space="preserve">= </t>
    </r>
    <r>
      <rPr>
        <sz val="12"/>
        <color theme="1"/>
        <rFont val="Calibri"/>
        <family val="2"/>
        <scheme val="minor"/>
      </rPr>
      <t>Input cells (other cells can be modified if needed)</t>
    </r>
  </si>
  <si>
    <t>OUTCOMES CATEGORY</t>
  </si>
  <si>
    <t>Remaining area (㎡)</t>
  </si>
  <si>
    <t>METHODS (Talukder, 2016)</t>
  </si>
  <si>
    <t>Term</t>
  </si>
  <si>
    <t>Definition</t>
  </si>
  <si>
    <t>Indicators</t>
  </si>
  <si>
    <r>
      <t xml:space="preserve">Weight of indicator </t>
    </r>
    <r>
      <rPr>
        <b/>
        <sz val="11"/>
        <color theme="2" tint="-0.499984740745262"/>
        <rFont val="Aptos Narrow"/>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</si>
</sst>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quot;$&quot;\ * #,##0.00_-;_-&quot;$&quot;\ * &quot;-&quot;??_-;_-@_-"/>
    <numFmt numFmtId="165" formatCode="0.0"/>
    <numFmt numFmtId="166" formatCode="0.000"/>
    <numFmt numFmtId="167" formatCode="0.00000"/>
    <numFmt numFmtId="168" formatCode="0.0000"/>
    <numFmt numFmtId="169" formatCode="0.000000"/>
  </numFmts>
  <fonts count="60"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Arial"/>
      <family val="2"/>
    </font>
    <font>
      <b/>
      <sz val="11"/>
      <color theme="0"/>
      <name val="Calibri"/>
      <family val="2"/>
      <scheme val="minor"/>
    </font>
    <font>
      <sz val="11"/>
      <color theme="0"/>
      <name val="Calibri"/>
      <family val="2"/>
      <scheme val="minor"/>
    </font>
    <font>
      <b/>
      <sz val="11"/>
      <color theme="0"/>
      <name val="Aptos Narrow"/>
      <family val="2"/>
    </font>
    <font>
      <b/>
      <sz val="18"/>
      <color theme="0"/>
      <name val="Calibri"/>
      <family val="2"/>
      <scheme val="minor"/>
    </font>
    <font>
      <sz val="11"/>
      <color rgb="FFFF0000"/>
      <name val="Calibri"/>
      <family val="2"/>
      <scheme val="minor"/>
    </font>
    <font>
      <u/>
      <sz val="11"/>
      <color theme="10"/>
      <name val="Calibri"/>
      <family val="2"/>
      <scheme val="minor"/>
    </font>
    <font>
      <sz val="8"/>
      <name val="Calibri"/>
      <family val="2"/>
      <scheme val="minor"/>
    </font>
    <font>
      <u/>
      <sz val="11"/>
      <color theme="1"/>
      <name val="Calibri"/>
      <family val="2"/>
      <scheme val="minor"/>
    </font>
    <font>
      <sz val="11"/>
      <name val="Calibri"/>
      <family val="2"/>
      <scheme val="minor"/>
    </font>
    <font>
      <sz val="11"/>
      <color rgb="FFFF0000"/>
      <name val="Aptos Narrow"/>
      <family val="2"/>
    </font>
    <font>
      <sz val="10"/>
      <color theme="1"/>
      <name val="Calibri"/>
      <family val="2"/>
      <scheme val="minor"/>
    </font>
    <font>
      <b/>
      <sz val="9"/>
      <color theme="1"/>
      <name val="Calibri"/>
      <family val="2"/>
      <scheme val="minor"/>
    </font>
    <font>
      <sz val="11"/>
      <color theme="5" tint="-0.499984740745262"/>
      <name val="Calibri"/>
      <family val="2"/>
      <scheme val="minor"/>
    </font>
    <font>
      <sz val="12"/>
      <color theme="1"/>
      <name val="Calibri"/>
      <family val="2"/>
      <scheme val="minor"/>
    </font>
    <font>
      <b/>
      <u/>
      <sz val="12"/>
      <color theme="1"/>
      <name val="Calibri"/>
      <family val="2"/>
      <scheme val="minor"/>
    </font>
    <font>
      <b/>
      <sz val="12"/>
      <color theme="2" tint="-0.499984740745262"/>
      <name val="Calibri"/>
      <family val="2"/>
      <scheme val="minor"/>
    </font>
    <font>
      <vertAlign val="superscript"/>
      <sz val="11"/>
      <color theme="1"/>
      <name val="Calibri"/>
      <family val="2"/>
      <scheme val="minor"/>
    </font>
    <font>
      <b/>
      <vertAlign val="superscript"/>
      <sz val="11"/>
      <color theme="1"/>
      <name val="Calibri"/>
      <family val="2"/>
      <scheme val="minor"/>
    </font>
    <font>
      <sz val="11"/>
      <color rgb="FF002060"/>
      <name val="Calibri"/>
      <family val="2"/>
      <scheme val="minor"/>
    </font>
    <font>
      <vertAlign val="superscript"/>
      <sz val="11"/>
      <color rgb="FF002060"/>
      <name val="Calibri"/>
      <family val="2"/>
      <scheme val="minor"/>
    </font>
    <font>
      <sz val="11"/>
      <color rgb="FF002060"/>
      <name val="Calibri"/>
      <family val="2"/>
    </font>
    <font>
      <b/>
      <u/>
      <sz val="11"/>
      <color theme="1"/>
      <name val="Calibri"/>
      <family val="2"/>
      <scheme val="minor"/>
    </font>
    <font>
      <sz val="11"/>
      <color theme="1"/>
      <name val="Calibri"/>
      <family val="2"/>
    </font>
    <font>
      <vertAlign val="superscript"/>
      <sz val="11"/>
      <name val="Calibri"/>
      <family val="2"/>
      <scheme val="minor"/>
    </font>
    <font>
      <sz val="11"/>
      <color theme="1"/>
      <name val="Calibri"/>
      <family val="2"/>
      <scheme val="minor"/>
    </font>
    <font>
      <b/>
      <sz val="11"/>
      <color theme="1"/>
      <name val="Calibri"/>
      <family val="2"/>
    </font>
    <font>
      <b/>
      <sz val="11"/>
      <name val="Calibri"/>
      <family val="2"/>
      <scheme val="minor"/>
    </font>
    <font>
      <b/>
      <sz val="14"/>
      <color theme="1"/>
      <name val="Calibri"/>
      <family val="2"/>
      <scheme val="minor"/>
    </font>
    <font>
      <b/>
      <sz val="16"/>
      <color theme="1"/>
      <name val="Calibri"/>
      <family val="2"/>
      <scheme val="minor"/>
    </font>
    <font>
      <b/>
      <sz val="9"/>
      <color theme="2" tint="-0.499984740745262"/>
      <name val="Calibri"/>
      <family val="2"/>
      <scheme val="minor"/>
    </font>
    <font>
      <b/>
      <sz val="11"/>
      <color theme="2" tint="-0.499984740745262"/>
      <name val="Calibri"/>
      <family val="2"/>
      <scheme val="minor"/>
    </font>
    <font>
      <b/>
      <sz val="11"/>
      <color theme="2" tint="-0.499984740745262"/>
      <name val="Aptos Narrow"/>
      <family val="2"/>
    </font>
    <font>
      <sz val="11"/>
      <color theme="2" tint="-0.499984740745262"/>
      <name val="Calibri"/>
      <family val="2"/>
      <scheme val="minor"/>
    </font>
    <font>
      <sz val="11"/>
      <color rgb="FF000000"/>
      <name val="Calibri"/>
      <family val="2"/>
      <scheme val="minor"/>
    </font>
    <font>
      <vertAlign val="subscript"/>
      <sz val="11"/>
      <color theme="1"/>
      <name val="Calibri"/>
      <family val="2"/>
      <scheme val="minor"/>
    </font>
    <font>
      <sz val="11"/>
      <color theme="1"/>
      <name val="Aptos Narrow"/>
      <family val="2"/>
    </font>
    <font>
      <i/>
      <sz val="11"/>
      <color theme="1"/>
      <name val="Calibri"/>
      <family val="2"/>
      <scheme val="minor"/>
    </font>
    <font>
      <sz val="11"/>
      <color theme="1"/>
      <name val="Bell MT"/>
      <family val="1"/>
    </font>
    <font>
      <i/>
      <sz val="11"/>
      <color theme="1"/>
      <name val="Bell MT"/>
      <family val="1"/>
    </font>
    <font>
      <sz val="11"/>
      <color theme="1"/>
      <name val="Calibri"/>
      <family val="1"/>
      <scheme val="minor"/>
    </font>
    <font>
      <b/>
      <sz val="11"/>
      <color rgb="FF002060"/>
      <name val="Calibri"/>
      <family val="2"/>
      <scheme val="minor"/>
    </font>
    <font>
      <sz val="9"/>
      <color theme="1"/>
      <name val="Calibri"/>
      <family val="2"/>
      <scheme val="minor"/>
    </font>
    <font>
      <b/>
      <i/>
      <sz val="11"/>
      <color theme="1"/>
      <name val="Calibri"/>
      <family val="2"/>
      <scheme val="minor"/>
    </font>
    <font>
      <b/>
      <sz val="11"/>
      <color theme="1"/>
      <name val="Calibri"/>
      <family val="1"/>
      <scheme val="minor"/>
    </font>
    <font>
      <b/>
      <i/>
      <sz val="11"/>
      <color theme="1"/>
      <name val="Bell MT"/>
      <family val="1"/>
    </font>
    <font>
      <b/>
      <vertAlign val="subscript"/>
      <sz val="11"/>
      <color theme="1"/>
      <name val="Calibri"/>
      <family val="2"/>
      <scheme val="minor"/>
    </font>
    <font>
      <b/>
      <u/>
      <sz val="18"/>
      <color rgb="FFFFFF00"/>
      <name val="Calibri"/>
      <family val="2"/>
      <scheme val="minor"/>
    </font>
    <font>
      <b/>
      <sz val="18"/>
      <color theme="1"/>
      <name val="Calibri"/>
      <family val="2"/>
      <scheme val="minor"/>
    </font>
    <font>
      <b/>
      <sz val="11"/>
      <color rgb="FFFF0000"/>
      <name val="Calibri"/>
      <family val="2"/>
      <scheme val="minor"/>
    </font>
    <font>
      <sz val="11"/>
      <color rgb="FFFF0000"/>
      <name val="Calibri"/>
      <family val="2"/>
    </font>
    <font>
      <b/>
      <sz val="9"/>
      <color theme="2" tint="-0.499984740745262"/>
      <name val="Calibri"/>
      <family val="2"/>
    </font>
    <font>
      <b/>
      <vertAlign val="subscript"/>
      <sz val="9"/>
      <color theme="2" tint="-0.499984740745262"/>
      <name val="Calibri"/>
      <family val="2"/>
    </font>
    <font>
      <b/>
      <sz val="10"/>
      <color theme="1"/>
      <name val="Calibri"/>
      <family val="2"/>
      <scheme val="minor"/>
    </font>
    <font>
      <sz val="11"/>
      <color theme="6"/>
      <name val="Calibri"/>
      <family val="2"/>
      <scheme val="minor"/>
    </font>
    <font>
      <i/>
      <sz val="11"/>
      <color rgb="FF002060"/>
      <name val="Calibri"/>
      <family val="2"/>
      <scheme val="minor"/>
    </font>
    <font>
      <u/>
      <sz val="11"/>
      <color rgb="FF002060"/>
      <name val="Calibri"/>
      <family val="2"/>
      <scheme val="minor"/>
    </font>
  </fonts>
  <fills count="1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63BE7B"/>
        <bgColor indexed="64"/>
      </patternFill>
    </fill>
    <fill>
      <patternFill patternType="solid">
        <fgColor rgb="FFF8696B"/>
        <bgColor indexed="64"/>
      </patternFill>
    </fill>
    <fill>
      <patternFill patternType="solid">
        <fgColor theme="2" tint="-9.9978637043366805E-2"/>
        <bgColor indexed="64"/>
      </patternFill>
    </fill>
    <fill>
      <patternFill patternType="solid">
        <fgColor rgb="FFF97F82"/>
        <bgColor indexed="64"/>
      </patternFill>
    </fill>
    <fill>
      <patternFill patternType="solid">
        <fgColor rgb="FF8FD1A0"/>
        <bgColor indexed="64"/>
      </patternFill>
    </fill>
    <fill>
      <patternFill patternType="solid">
        <fgColor rgb="FFFECB86"/>
        <bgColor indexed="64"/>
      </patternFill>
    </fill>
    <fill>
      <patternFill patternType="solid">
        <fgColor theme="7" tint="0.39997558519241921"/>
        <bgColor indexed="64"/>
      </patternFill>
    </fill>
  </fills>
  <borders count="1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medium">
        <color indexed="64"/>
      </left>
      <right style="thin">
        <color theme="1"/>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right style="medium">
        <color indexed="64"/>
      </right>
      <top style="thin">
        <color theme="1"/>
      </top>
      <bottom style="thin">
        <color theme="1"/>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theme="1"/>
      </right>
      <top/>
      <bottom style="thin">
        <color theme="1"/>
      </bottom>
      <diagonal/>
    </border>
    <border>
      <left style="thin">
        <color theme="1"/>
      </left>
      <right style="medium">
        <color indexed="64"/>
      </right>
      <top/>
      <bottom style="thin">
        <color theme="1"/>
      </bottom>
      <diagonal/>
    </border>
    <border>
      <left style="thin">
        <color theme="1"/>
      </left>
      <right style="medium">
        <color indexed="64"/>
      </right>
      <top style="thin">
        <color theme="1"/>
      </top>
      <bottom style="thin">
        <color theme="1"/>
      </bottom>
      <diagonal/>
    </border>
    <border>
      <left style="thin">
        <color theme="1"/>
      </left>
      <right style="medium">
        <color indexed="64"/>
      </right>
      <top style="thin">
        <color theme="1"/>
      </top>
      <bottom style="medium">
        <color indexed="64"/>
      </bottom>
      <diagonal/>
    </border>
    <border>
      <left style="thin">
        <color indexed="64"/>
      </left>
      <right style="medium">
        <color indexed="64"/>
      </right>
      <top style="medium">
        <color indexed="64"/>
      </top>
      <bottom/>
      <diagonal/>
    </border>
    <border>
      <left style="medium">
        <color indexed="64"/>
      </left>
      <right style="thin">
        <color theme="1"/>
      </right>
      <top style="medium">
        <color indexed="64"/>
      </top>
      <bottom/>
      <diagonal/>
    </border>
    <border>
      <left/>
      <right style="medium">
        <color indexed="64"/>
      </right>
      <top/>
      <bottom style="thin">
        <color theme="1"/>
      </bottom>
      <diagonal/>
    </border>
    <border>
      <left style="medium">
        <color indexed="64"/>
      </left>
      <right style="thin">
        <color theme="1"/>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theme="1"/>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theme="1"/>
      </bottom>
      <diagonal/>
    </border>
    <border>
      <left style="medium">
        <color indexed="64"/>
      </left>
      <right style="thin">
        <color indexed="64"/>
      </right>
      <top style="thin">
        <color indexed="64"/>
      </top>
      <bottom style="medium">
        <color indexed="64"/>
      </bottom>
      <diagonal/>
    </border>
    <border>
      <left style="medium">
        <color indexed="64"/>
      </left>
      <right style="thin">
        <color theme="1"/>
      </right>
      <top/>
      <bottom/>
      <diagonal/>
    </border>
    <border>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1"/>
      </left>
      <right style="thin">
        <color theme="1"/>
      </right>
      <top/>
      <bottom style="medium">
        <color indexed="64"/>
      </bottom>
      <diagonal/>
    </border>
    <border>
      <left style="thin">
        <color indexed="64"/>
      </left>
      <right style="thin">
        <color indexed="64"/>
      </right>
      <top/>
      <bottom style="medium">
        <color indexed="64"/>
      </bottom>
      <diagonal/>
    </border>
    <border>
      <left style="thin">
        <color theme="1"/>
      </left>
      <right style="thin">
        <color theme="1"/>
      </right>
      <top/>
      <bottom style="thin">
        <color indexed="64"/>
      </bottom>
      <diagonal/>
    </border>
    <border>
      <left style="thin">
        <color theme="1"/>
      </left>
      <right style="thin">
        <color theme="1"/>
      </right>
      <top style="medium">
        <color indexed="64"/>
      </top>
      <bottom style="thin">
        <color indexed="64"/>
      </bottom>
      <diagonal/>
    </border>
    <border>
      <left style="thin">
        <color theme="1"/>
      </left>
      <right/>
      <top/>
      <bottom style="thin">
        <color theme="1"/>
      </bottom>
      <diagonal/>
    </border>
    <border>
      <left style="thin">
        <color indexed="64"/>
      </left>
      <right style="medium">
        <color indexed="64"/>
      </right>
      <top/>
      <bottom/>
      <diagonal/>
    </border>
    <border>
      <left/>
      <right style="thin">
        <color theme="1"/>
      </right>
      <top style="medium">
        <color indexed="64"/>
      </top>
      <bottom style="thin">
        <color theme="1"/>
      </bottom>
      <diagonal/>
    </border>
    <border>
      <left/>
      <right style="thin">
        <color theme="1"/>
      </right>
      <top style="thin">
        <color theme="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theme="1"/>
      </bottom>
      <diagonal/>
    </border>
    <border>
      <left/>
      <right style="thin">
        <color indexed="64"/>
      </right>
      <top style="thin">
        <color theme="1"/>
      </top>
      <bottom style="thin">
        <color theme="1"/>
      </bottom>
      <diagonal/>
    </border>
    <border>
      <left/>
      <right style="thin">
        <color indexed="64"/>
      </right>
      <top style="thin">
        <color theme="1"/>
      </top>
      <bottom style="medium">
        <color indexed="64"/>
      </bottom>
      <diagonal/>
    </border>
    <border>
      <left style="thin">
        <color theme="1"/>
      </left>
      <right style="thin">
        <color indexed="64"/>
      </right>
      <top/>
      <bottom style="thin">
        <color theme="1"/>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style="thin">
        <color theme="1"/>
      </left>
      <right/>
      <top style="thin">
        <color indexed="64"/>
      </top>
      <bottom/>
      <diagonal/>
    </border>
    <border>
      <left style="thin">
        <color theme="1"/>
      </left>
      <right/>
      <top/>
      <bottom/>
      <diagonal/>
    </border>
    <border>
      <left style="thin">
        <color theme="1"/>
      </left>
      <right/>
      <top style="thin">
        <color theme="1"/>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thin">
        <color theme="1"/>
      </left>
      <right style="thin">
        <color indexed="64"/>
      </right>
      <top style="thin">
        <color theme="1"/>
      </top>
      <bottom/>
      <diagonal/>
    </border>
    <border>
      <left style="thin">
        <color theme="1"/>
      </left>
      <right style="thin">
        <color indexed="64"/>
      </right>
      <top/>
      <bottom/>
      <diagonal/>
    </border>
    <border>
      <left style="thin">
        <color theme="1"/>
      </left>
      <right style="thin">
        <color indexed="64"/>
      </right>
      <top style="thin">
        <color indexed="64"/>
      </top>
      <bottom/>
      <diagonal/>
    </border>
    <border>
      <left style="medium">
        <color indexed="64"/>
      </left>
      <right/>
      <top style="thin">
        <color indexed="64"/>
      </top>
      <bottom style="thin">
        <color theme="1"/>
      </bottom>
      <diagonal/>
    </border>
    <border>
      <left/>
      <right/>
      <top style="thin">
        <color indexed="64"/>
      </top>
      <bottom style="thin">
        <color theme="1"/>
      </bottom>
      <diagonal/>
    </border>
    <border>
      <left/>
      <right style="medium">
        <color indexed="64"/>
      </right>
      <top style="thin">
        <color indexed="64"/>
      </top>
      <bottom style="thin">
        <color theme="1"/>
      </bottom>
      <diagonal/>
    </border>
    <border>
      <left style="thin">
        <color theme="0"/>
      </left>
      <right style="thin">
        <color theme="0"/>
      </right>
      <top/>
      <bottom style="thin">
        <color indexed="64"/>
      </bottom>
      <diagonal/>
    </border>
    <border>
      <left style="medium">
        <color indexed="64"/>
      </left>
      <right style="medium">
        <color indexed="64"/>
      </right>
      <top style="thin">
        <color theme="1"/>
      </top>
      <bottom/>
      <diagonal/>
    </border>
    <border>
      <left style="medium">
        <color indexed="64"/>
      </left>
      <right style="medium">
        <color indexed="64"/>
      </right>
      <top/>
      <bottom style="thin">
        <color theme="1"/>
      </bottom>
      <diagonal/>
    </border>
    <border>
      <left style="thin">
        <color theme="0"/>
      </left>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theme="1"/>
      </bottom>
      <diagonal/>
    </border>
    <border>
      <left style="medium">
        <color indexed="64"/>
      </left>
      <right style="thin">
        <color indexed="64"/>
      </right>
      <top style="thin">
        <color theme="1"/>
      </top>
      <bottom/>
      <diagonal/>
    </border>
    <border>
      <left/>
      <right style="thin">
        <color indexed="64"/>
      </right>
      <top style="medium">
        <color indexed="64"/>
      </top>
      <bottom style="thin">
        <color indexed="64"/>
      </bottom>
      <diagonal/>
    </border>
    <border>
      <left style="thin">
        <color theme="1"/>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thin">
        <color theme="1"/>
      </top>
      <bottom style="medium">
        <color indexed="64"/>
      </bottom>
      <diagonal/>
    </border>
    <border>
      <left/>
      <right/>
      <top style="thin">
        <color theme="1"/>
      </top>
      <bottom style="medium">
        <color indexed="64"/>
      </bottom>
      <diagonal/>
    </border>
    <border>
      <left style="medium">
        <color indexed="64"/>
      </left>
      <right/>
      <top style="thin">
        <color theme="1"/>
      </top>
      <bottom style="thin">
        <color theme="1"/>
      </bottom>
      <diagonal/>
    </border>
    <border>
      <left/>
      <right/>
      <top style="thin">
        <color theme="1"/>
      </top>
      <bottom style="thin">
        <color theme="1"/>
      </bottom>
      <diagonal/>
    </border>
    <border>
      <left/>
      <right style="medium">
        <color indexed="64"/>
      </right>
      <top style="thin">
        <color indexed="64"/>
      </top>
      <bottom/>
      <diagonal/>
    </border>
    <border>
      <left style="medium">
        <color indexed="64"/>
      </left>
      <right/>
      <top style="thin">
        <color theme="1"/>
      </top>
      <bottom style="thin">
        <color indexed="64"/>
      </bottom>
      <diagonal/>
    </border>
    <border>
      <left/>
      <right/>
      <top style="thin">
        <color theme="1"/>
      </top>
      <bottom style="thin">
        <color indexed="64"/>
      </bottom>
      <diagonal/>
    </border>
    <border>
      <left/>
      <right style="medium">
        <color indexed="64"/>
      </right>
      <top style="thin">
        <color theme="1"/>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thin">
        <color indexed="64"/>
      </left>
      <right/>
      <top/>
      <bottom/>
      <diagonal/>
    </border>
    <border>
      <left style="medium">
        <color theme="1"/>
      </left>
      <right/>
      <top style="thin">
        <color indexed="64"/>
      </top>
      <bottom style="thin">
        <color theme="1"/>
      </bottom>
      <diagonal/>
    </border>
    <border>
      <left/>
      <right style="medium">
        <color theme="1"/>
      </right>
      <top style="thin">
        <color indexed="64"/>
      </top>
      <bottom style="thin">
        <color theme="1"/>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theme="1"/>
      </bottom>
      <diagonal/>
    </border>
    <border>
      <left/>
      <right/>
      <top style="medium">
        <color indexed="64"/>
      </top>
      <bottom style="thin">
        <color theme="1"/>
      </bottom>
      <diagonal/>
    </border>
    <border>
      <left/>
      <right style="medium">
        <color theme="1"/>
      </right>
      <top style="medium">
        <color indexed="64"/>
      </top>
      <bottom style="thin">
        <color theme="1"/>
      </bottom>
      <diagonal/>
    </border>
    <border>
      <left style="medium">
        <color theme="1"/>
      </left>
      <right/>
      <top style="medium">
        <color indexed="64"/>
      </top>
      <bottom style="thin">
        <color theme="1"/>
      </bottom>
      <diagonal/>
    </border>
    <border>
      <left/>
      <right style="medium">
        <color theme="1"/>
      </right>
      <top style="thin">
        <color indexed="64"/>
      </top>
      <bottom style="medium">
        <color indexed="64"/>
      </bottom>
      <diagonal/>
    </border>
    <border>
      <left style="medium">
        <color theme="1"/>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theme="1"/>
      </bottom>
      <diagonal/>
    </border>
    <border>
      <left style="medium">
        <color indexed="64"/>
      </left>
      <right/>
      <top style="thin">
        <color theme="1"/>
      </top>
      <bottom/>
      <diagonal/>
    </border>
    <border>
      <left style="thin">
        <color indexed="64"/>
      </left>
      <right/>
      <top style="thin">
        <color indexed="64"/>
      </top>
      <bottom style="medium">
        <color indexed="64"/>
      </bottom>
      <diagonal/>
    </border>
  </borders>
  <cellStyleXfs count="3">
    <xf numFmtId="0" fontId="0" fillId="0" borderId="0"/>
    <xf numFmtId="0" fontId="9" fillId="0" borderId="0" applyNumberFormat="0" applyFill="0" applyBorder="0" applyAlignment="0" applyProtection="0"/>
    <xf numFmtId="164" fontId="28" fillId="0" borderId="0" applyFont="0" applyFill="0" applyBorder="0" applyAlignment="0" applyProtection="0"/>
  </cellStyleXfs>
  <cellXfs count="546">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3" fillId="0" borderId="0" xfId="0" applyFont="1" applyAlignment="1">
      <alignment vertical="center"/>
    </xf>
    <xf numFmtId="0" fontId="0" fillId="0" borderId="1" xfId="0" applyBorder="1" applyAlignment="1">
      <alignment horizontal="center" vertical="center" wrapText="1"/>
    </xf>
    <xf numFmtId="0" fontId="1" fillId="0" borderId="0" xfId="0" applyFont="1" applyAlignment="1">
      <alignment wrapText="1"/>
    </xf>
    <xf numFmtId="0" fontId="0" fillId="0" borderId="0" xfId="0" applyAlignment="1">
      <alignment horizontal="center" vertical="center"/>
    </xf>
    <xf numFmtId="0" fontId="1" fillId="4" borderId="1" xfId="0" applyFont="1" applyFill="1" applyBorder="1" applyAlignment="1">
      <alignment horizontal="center" vertical="center" wrapText="1"/>
    </xf>
    <xf numFmtId="0" fontId="5" fillId="0" borderId="0" xfId="0" applyFont="1"/>
    <xf numFmtId="2" fontId="4" fillId="0" borderId="0" xfId="0" applyNumberFormat="1" applyFont="1" applyAlignment="1">
      <alignment horizontal="center"/>
    </xf>
    <xf numFmtId="0" fontId="4" fillId="0" borderId="0" xfId="0" applyFont="1" applyAlignment="1">
      <alignment horizontal="center" vertical="center" wrapText="1"/>
    </xf>
    <xf numFmtId="0" fontId="0" fillId="0" borderId="0" xfId="0" applyAlignment="1">
      <alignment horizontal="left" vertical="center"/>
    </xf>
    <xf numFmtId="0" fontId="1"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0" fillId="4" borderId="6" xfId="0" applyFill="1" applyBorder="1" applyAlignment="1">
      <alignment horizontal="center" vertical="center"/>
    </xf>
    <xf numFmtId="0" fontId="0" fillId="4" borderId="3" xfId="0" applyFill="1" applyBorder="1" applyAlignment="1">
      <alignment horizontal="center" vertical="center"/>
    </xf>
    <xf numFmtId="0" fontId="0" fillId="0" borderId="16" xfId="0" applyBorder="1" applyAlignment="1">
      <alignment horizontal="center" vertical="center" wrapText="1"/>
    </xf>
    <xf numFmtId="0" fontId="0" fillId="0" borderId="26" xfId="0" applyBorder="1" applyAlignment="1">
      <alignment horizontal="center" vertical="center" wrapText="1"/>
    </xf>
    <xf numFmtId="49" fontId="0" fillId="0" borderId="27" xfId="0" applyNumberFormat="1" applyBorder="1" applyAlignment="1">
      <alignment horizontal="left" vertical="center" wrapText="1"/>
    </xf>
    <xf numFmtId="0" fontId="0" fillId="0" borderId="29" xfId="0" applyBorder="1" applyAlignment="1">
      <alignment horizontal="center" vertical="center" wrapText="1"/>
    </xf>
    <xf numFmtId="0" fontId="0" fillId="0" borderId="19" xfId="0" applyBorder="1" applyAlignment="1">
      <alignment horizontal="left" vertical="center" wrapText="1"/>
    </xf>
    <xf numFmtId="0" fontId="0" fillId="0" borderId="27" xfId="0" applyBorder="1" applyAlignment="1">
      <alignment wrapText="1"/>
    </xf>
    <xf numFmtId="0" fontId="0" fillId="0" borderId="32"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0" fillId="0" borderId="45" xfId="0" applyBorder="1" applyAlignment="1">
      <alignment horizontal="left" vertical="center" wrapText="1"/>
    </xf>
    <xf numFmtId="0" fontId="0" fillId="0" borderId="16" xfId="0" quotePrefix="1" applyBorder="1" applyAlignment="1">
      <alignment horizontal="center" vertical="center" wrapText="1"/>
    </xf>
    <xf numFmtId="0" fontId="0" fillId="0" borderId="26" xfId="0" quotePrefix="1" applyBorder="1" applyAlignment="1">
      <alignment horizontal="center" vertical="center" wrapText="1"/>
    </xf>
    <xf numFmtId="0" fontId="1" fillId="4" borderId="38" xfId="0" applyFont="1" applyFill="1" applyBorder="1" applyAlignment="1">
      <alignment horizontal="center" vertical="center" wrapText="1"/>
    </xf>
    <xf numFmtId="0" fontId="0" fillId="0" borderId="50" xfId="0" applyBorder="1" applyAlignment="1">
      <alignment horizontal="left" vertical="center" wrapText="1"/>
    </xf>
    <xf numFmtId="0" fontId="0" fillId="0" borderId="48" xfId="0" applyBorder="1" applyAlignment="1">
      <alignment horizontal="left" vertical="center" wrapText="1"/>
    </xf>
    <xf numFmtId="0" fontId="0" fillId="0" borderId="1" xfId="0" applyBorder="1"/>
    <xf numFmtId="0" fontId="0" fillId="0" borderId="57" xfId="0" applyBorder="1" applyAlignment="1">
      <alignment horizontal="center" vertical="center" wrapText="1"/>
    </xf>
    <xf numFmtId="0" fontId="0" fillId="0" borderId="57" xfId="0" quotePrefix="1" applyBorder="1" applyAlignment="1">
      <alignment horizontal="center" vertical="center" wrapText="1"/>
    </xf>
    <xf numFmtId="0" fontId="0" fillId="0" borderId="55" xfId="0" applyBorder="1" applyAlignment="1">
      <alignment horizontal="left" vertical="center" wrapText="1"/>
    </xf>
    <xf numFmtId="0" fontId="0" fillId="0" borderId="5" xfId="0" quotePrefix="1" applyBorder="1" applyAlignment="1">
      <alignment horizontal="center" vertical="center" wrapText="1"/>
    </xf>
    <xf numFmtId="0" fontId="0" fillId="0" borderId="36" xfId="0" applyBorder="1" applyAlignment="1">
      <alignment horizontal="left" vertical="center" wrapText="1"/>
    </xf>
    <xf numFmtId="0" fontId="0" fillId="0" borderId="53" xfId="0" applyBorder="1" applyAlignment="1">
      <alignment horizontal="left" vertical="center" wrapText="1"/>
    </xf>
    <xf numFmtId="0" fontId="0" fillId="0" borderId="53" xfId="0" applyBorder="1" applyAlignment="1">
      <alignment horizontal="left" vertical="center"/>
    </xf>
    <xf numFmtId="0" fontId="0" fillId="0" borderId="0" xfId="0"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left" vertical="top" wrapText="1"/>
    </xf>
    <xf numFmtId="0" fontId="0" fillId="0" borderId="3" xfId="0" applyBorder="1" applyAlignment="1">
      <alignment horizontal="center" vertical="center" wrapText="1"/>
    </xf>
    <xf numFmtId="0" fontId="14" fillId="0" borderId="0" xfId="0" applyFont="1" applyAlignment="1">
      <alignment wrapText="1"/>
    </xf>
    <xf numFmtId="0" fontId="3" fillId="0" borderId="0" xfId="0" applyFont="1" applyAlignment="1">
      <alignment vertical="center" wrapText="1"/>
    </xf>
    <xf numFmtId="0" fontId="0" fillId="0" borderId="43" xfId="0" applyBorder="1" applyAlignment="1">
      <alignment horizontal="left" vertical="center" wrapText="1"/>
    </xf>
    <xf numFmtId="0" fontId="1" fillId="4" borderId="4" xfId="0" applyFont="1" applyFill="1" applyBorder="1" applyAlignment="1">
      <alignment horizontal="center" vertical="center" wrapText="1"/>
    </xf>
    <xf numFmtId="0" fontId="0" fillId="4" borderId="1" xfId="0" applyFill="1" applyBorder="1" applyAlignment="1">
      <alignment horizontal="center" vertical="center" wrapText="1"/>
    </xf>
    <xf numFmtId="0" fontId="1" fillId="4" borderId="18"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4" borderId="19" xfId="0" applyFont="1" applyFill="1" applyBorder="1" applyAlignment="1">
      <alignment horizontal="center" vertical="top" wrapText="1"/>
    </xf>
    <xf numFmtId="0" fontId="2" fillId="0" borderId="2" xfId="0" quotePrefix="1" applyFont="1" applyBorder="1" applyAlignment="1">
      <alignment vertical="center"/>
    </xf>
    <xf numFmtId="0" fontId="0" fillId="0" borderId="0" xfId="0" applyAlignment="1">
      <alignment wrapText="1"/>
    </xf>
    <xf numFmtId="0" fontId="0" fillId="4" borderId="1" xfId="0" applyFill="1" applyBorder="1" applyAlignment="1">
      <alignment horizontal="center" vertical="center"/>
    </xf>
    <xf numFmtId="0" fontId="0" fillId="0" borderId="6" xfId="0" applyBorder="1" applyAlignment="1">
      <alignment wrapText="1"/>
    </xf>
    <xf numFmtId="0" fontId="0" fillId="0" borderId="3" xfId="0" applyBorder="1"/>
    <xf numFmtId="0" fontId="0" fillId="0" borderId="82" xfId="0" applyBorder="1" applyAlignment="1">
      <alignment horizontal="right"/>
    </xf>
    <xf numFmtId="0" fontId="0" fillId="0" borderId="82" xfId="0" applyBorder="1" applyAlignment="1">
      <alignment wrapText="1"/>
    </xf>
    <xf numFmtId="2" fontId="0" fillId="0" borderId="82" xfId="0" applyNumberFormat="1" applyBorder="1" applyAlignment="1">
      <alignment wrapText="1"/>
    </xf>
    <xf numFmtId="164" fontId="0" fillId="0" borderId="82" xfId="2" applyFont="1" applyBorder="1" applyAlignment="1">
      <alignment vertical="top" wrapText="1"/>
    </xf>
    <xf numFmtId="164" fontId="0" fillId="0" borderId="0" xfId="0" applyNumberFormat="1"/>
    <xf numFmtId="165" fontId="0" fillId="0" borderId="0" xfId="0" applyNumberFormat="1"/>
    <xf numFmtId="0" fontId="0" fillId="0" borderId="0" xfId="0" applyAlignment="1">
      <alignment horizontal="center" wrapText="1"/>
    </xf>
    <xf numFmtId="164" fontId="0" fillId="0" borderId="82" xfId="2" applyFont="1" applyBorder="1" applyAlignment="1">
      <alignment horizontal="right" vertical="center" wrapText="1"/>
    </xf>
    <xf numFmtId="164" fontId="8" fillId="0" borderId="82" xfId="2" applyFont="1" applyBorder="1" applyAlignment="1">
      <alignment horizontal="left" vertical="top"/>
    </xf>
    <xf numFmtId="0" fontId="0" fillId="0" borderId="73" xfId="0" applyBorder="1" applyAlignment="1">
      <alignment wrapText="1"/>
    </xf>
    <xf numFmtId="0" fontId="0" fillId="0" borderId="74" xfId="0" applyBorder="1" applyAlignment="1">
      <alignment vertical="top"/>
    </xf>
    <xf numFmtId="0" fontId="0" fillId="0" borderId="82" xfId="0" applyBorder="1" applyAlignment="1">
      <alignment horizontal="right" wrapText="1"/>
    </xf>
    <xf numFmtId="0" fontId="0" fillId="0" borderId="0" xfId="0" applyAlignment="1">
      <alignment vertical="center"/>
    </xf>
    <xf numFmtId="0" fontId="0" fillId="0" borderId="81" xfId="0" applyBorder="1" applyAlignment="1">
      <alignment vertical="center"/>
    </xf>
    <xf numFmtId="0" fontId="0" fillId="0" borderId="3" xfId="0" applyBorder="1" applyAlignment="1">
      <alignment vertical="center" wrapText="1"/>
    </xf>
    <xf numFmtId="0" fontId="9" fillId="0" borderId="55" xfId="1" applyBorder="1" applyAlignment="1"/>
    <xf numFmtId="0" fontId="9" fillId="0" borderId="38" xfId="1" applyBorder="1" applyAlignment="1">
      <alignment vertical="center"/>
    </xf>
    <xf numFmtId="0" fontId="9" fillId="0" borderId="38" xfId="1" applyBorder="1" applyAlignment="1">
      <alignment vertical="center" wrapText="1"/>
    </xf>
    <xf numFmtId="0" fontId="0" fillId="0" borderId="86" xfId="0" applyBorder="1" applyAlignment="1">
      <alignment vertical="center" wrapText="1"/>
    </xf>
    <xf numFmtId="0" fontId="0" fillId="0" borderId="79" xfId="0" applyBorder="1" applyAlignment="1">
      <alignment vertical="center"/>
    </xf>
    <xf numFmtId="0" fontId="9" fillId="0" borderId="38" xfId="1" applyBorder="1" applyAlignment="1"/>
    <xf numFmtId="0" fontId="0" fillId="0" borderId="3" xfId="0" quotePrefix="1" applyBorder="1" applyAlignment="1">
      <alignment vertical="top" wrapText="1"/>
    </xf>
    <xf numFmtId="0" fontId="0" fillId="0" borderId="38" xfId="0" applyBorder="1" applyAlignment="1">
      <alignment vertical="center" wrapText="1"/>
    </xf>
    <xf numFmtId="0" fontId="0" fillId="4" borderId="2" xfId="0" applyFill="1" applyBorder="1" applyAlignment="1">
      <alignment horizontal="center" vertical="center"/>
    </xf>
    <xf numFmtId="0" fontId="0" fillId="0" borderId="3" xfId="0" applyBorder="1" applyAlignment="1">
      <alignment vertical="top" wrapText="1"/>
    </xf>
    <xf numFmtId="0" fontId="0" fillId="0" borderId="3" xfId="0" quotePrefix="1" applyBorder="1" applyAlignment="1">
      <alignment vertical="center" wrapText="1"/>
    </xf>
    <xf numFmtId="0" fontId="0" fillId="4" borderId="2" xfId="0" applyFill="1" applyBorder="1" applyAlignment="1">
      <alignment horizontal="center" vertical="center" wrapText="1"/>
    </xf>
    <xf numFmtId="0" fontId="0" fillId="0" borderId="2" xfId="0" applyBorder="1" applyAlignment="1">
      <alignment vertical="top" wrapText="1"/>
    </xf>
    <xf numFmtId="0" fontId="0" fillId="0" borderId="2" xfId="0" quotePrefix="1" applyBorder="1" applyAlignment="1">
      <alignment vertical="top" wrapText="1"/>
    </xf>
    <xf numFmtId="15" fontId="0" fillId="4" borderId="2" xfId="0" applyNumberFormat="1" applyFill="1" applyBorder="1" applyAlignment="1">
      <alignment horizontal="center" vertical="center" wrapText="1"/>
    </xf>
    <xf numFmtId="0" fontId="0" fillId="0" borderId="3" xfId="0" quotePrefix="1" applyBorder="1" applyAlignment="1">
      <alignment horizontal="left" vertical="center" wrapText="1"/>
    </xf>
    <xf numFmtId="0" fontId="0" fillId="3" borderId="20" xfId="0" applyFill="1" applyBorder="1"/>
    <xf numFmtId="0" fontId="0" fillId="3" borderId="2" xfId="0" applyFill="1" applyBorder="1" applyAlignment="1">
      <alignment horizontal="center"/>
    </xf>
    <xf numFmtId="0" fontId="2" fillId="0" borderId="4" xfId="0" quotePrefix="1" applyFont="1" applyBorder="1" applyAlignment="1">
      <alignment vertical="center"/>
    </xf>
    <xf numFmtId="0" fontId="4" fillId="0" borderId="0" xfId="0" applyFont="1" applyAlignment="1">
      <alignment horizontal="center" vertical="center"/>
    </xf>
    <xf numFmtId="0" fontId="1" fillId="4" borderId="5" xfId="0" applyFont="1" applyFill="1" applyBorder="1" applyAlignment="1">
      <alignment horizontal="center" vertical="center" wrapText="1"/>
    </xf>
    <xf numFmtId="0" fontId="1" fillId="4" borderId="87" xfId="0" applyFont="1" applyFill="1" applyBorder="1" applyAlignment="1">
      <alignment horizontal="center" vertical="center" wrapText="1"/>
    </xf>
    <xf numFmtId="0" fontId="1" fillId="4" borderId="24" xfId="0" applyFont="1" applyFill="1" applyBorder="1" applyAlignment="1">
      <alignment horizontal="center" vertical="center" wrapText="1"/>
    </xf>
    <xf numFmtId="49" fontId="1" fillId="4" borderId="24"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1" fillId="4" borderId="23" xfId="0" applyFont="1" applyFill="1" applyBorder="1" applyAlignment="1">
      <alignment horizontal="center" vertical="center"/>
    </xf>
    <xf numFmtId="0" fontId="0" fillId="4" borderId="16" xfId="0" applyFill="1" applyBorder="1" applyAlignment="1">
      <alignment horizontal="center" vertical="center" wrapText="1"/>
    </xf>
    <xf numFmtId="0" fontId="0" fillId="4" borderId="8"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5" xfId="0" applyFill="1" applyBorder="1" applyAlignment="1">
      <alignment horizontal="center" vertical="center" wrapText="1"/>
    </xf>
    <xf numFmtId="0" fontId="12" fillId="4" borderId="26" xfId="0" applyFont="1" applyFill="1" applyBorder="1" applyAlignment="1">
      <alignment horizontal="center" vertical="center" wrapText="1"/>
    </xf>
    <xf numFmtId="0" fontId="0" fillId="4" borderId="62" xfId="0" applyFill="1" applyBorder="1" applyAlignment="1">
      <alignment horizontal="center" vertical="center" wrapText="1"/>
    </xf>
    <xf numFmtId="0" fontId="0" fillId="4" borderId="63" xfId="0" applyFill="1" applyBorder="1" applyAlignment="1">
      <alignment horizontal="center" vertical="center" wrapText="1"/>
    </xf>
    <xf numFmtId="0" fontId="0" fillId="4" borderId="59" xfId="0" applyFill="1" applyBorder="1" applyAlignment="1">
      <alignment horizontal="center" vertical="center" wrapText="1"/>
    </xf>
    <xf numFmtId="0" fontId="0" fillId="4" borderId="58" xfId="0" applyFill="1" applyBorder="1" applyAlignment="1">
      <alignment horizontal="center" vertical="center" wrapText="1"/>
    </xf>
    <xf numFmtId="0" fontId="0" fillId="4" borderId="56" xfId="0" applyFill="1" applyBorder="1" applyAlignment="1">
      <alignment horizontal="center" vertical="center" wrapText="1"/>
    </xf>
    <xf numFmtId="166" fontId="0" fillId="7" borderId="39" xfId="0" applyNumberFormat="1" applyFill="1" applyBorder="1" applyAlignment="1">
      <alignment horizontal="center" vertical="center" wrapText="1"/>
    </xf>
    <xf numFmtId="166" fontId="0" fillId="7" borderId="13" xfId="0" applyNumberFormat="1" applyFill="1" applyBorder="1" applyAlignment="1">
      <alignment horizontal="center" vertical="center" wrapText="1"/>
    </xf>
    <xf numFmtId="166" fontId="0" fillId="7" borderId="40" xfId="0" applyNumberFormat="1" applyFill="1" applyBorder="1" applyAlignment="1">
      <alignment horizontal="center" vertical="center" wrapText="1"/>
    </xf>
    <xf numFmtId="166" fontId="0" fillId="7" borderId="67" xfId="0" applyNumberFormat="1" applyFill="1" applyBorder="1" applyAlignment="1">
      <alignment horizontal="center" vertical="center" wrapText="1"/>
    </xf>
    <xf numFmtId="166" fontId="0" fillId="7" borderId="45" xfId="0" applyNumberFormat="1" applyFill="1" applyBorder="1" applyAlignment="1">
      <alignment horizontal="center" vertical="center" wrapText="1"/>
    </xf>
    <xf numFmtId="166" fontId="0" fillId="7" borderId="18" xfId="0" applyNumberFormat="1" applyFill="1" applyBorder="1" applyAlignment="1">
      <alignment horizontal="center" vertical="center" wrapText="1"/>
    </xf>
    <xf numFmtId="166" fontId="0" fillId="7" borderId="1" xfId="0" applyNumberFormat="1" applyFill="1" applyBorder="1" applyAlignment="1">
      <alignment horizontal="center" vertical="center" wrapText="1"/>
    </xf>
    <xf numFmtId="166" fontId="0" fillId="7" borderId="19" xfId="0" applyNumberFormat="1" applyFill="1" applyBorder="1" applyAlignment="1">
      <alignment horizontal="center" vertical="center" wrapText="1"/>
    </xf>
    <xf numFmtId="0" fontId="0" fillId="0" borderId="3" xfId="0" applyBorder="1" applyAlignment="1">
      <alignment horizontal="center" vertical="center"/>
    </xf>
    <xf numFmtId="2" fontId="33" fillId="4" borderId="1" xfId="0" applyNumberFormat="1" applyFont="1" applyFill="1" applyBorder="1" applyAlignment="1">
      <alignment horizontal="center" vertical="center" wrapText="1"/>
    </xf>
    <xf numFmtId="2" fontId="33" fillId="4" borderId="18" xfId="0" applyNumberFormat="1" applyFont="1" applyFill="1" applyBorder="1" applyAlignment="1">
      <alignment horizontal="center" vertical="center" wrapText="1"/>
    </xf>
    <xf numFmtId="2" fontId="33" fillId="4" borderId="19" xfId="0" applyNumberFormat="1" applyFont="1" applyFill="1" applyBorder="1" applyAlignment="1">
      <alignment horizontal="center" vertical="center" wrapText="1"/>
    </xf>
    <xf numFmtId="0" fontId="0" fillId="0" borderId="84" xfId="0" applyBorder="1"/>
    <xf numFmtId="0" fontId="1" fillId="0" borderId="82" xfId="0" applyFont="1" applyBorder="1" applyAlignment="1">
      <alignment horizontal="left" vertical="center"/>
    </xf>
    <xf numFmtId="0" fontId="0" fillId="0" borderId="78" xfId="0" applyBorder="1"/>
    <xf numFmtId="0" fontId="0" fillId="0" borderId="82" xfId="0" applyBorder="1"/>
    <xf numFmtId="0" fontId="0" fillId="0" borderId="83" xfId="0" applyBorder="1"/>
    <xf numFmtId="0" fontId="0" fillId="0" borderId="85" xfId="0" applyBorder="1"/>
    <xf numFmtId="0" fontId="0" fillId="0" borderId="82" xfId="0" applyBorder="1" applyAlignment="1">
      <alignment vertical="center" wrapText="1"/>
    </xf>
    <xf numFmtId="166" fontId="0" fillId="7" borderId="0" xfId="0" applyNumberFormat="1" applyFill="1" applyAlignment="1">
      <alignment horizontal="center" vertical="center" wrapText="1"/>
    </xf>
    <xf numFmtId="0" fontId="0" fillId="0" borderId="94" xfId="0" applyBorder="1"/>
    <xf numFmtId="168" fontId="0" fillId="0" borderId="0" xfId="0" applyNumberFormat="1"/>
    <xf numFmtId="0" fontId="0" fillId="0" borderId="97" xfId="0" applyBorder="1"/>
    <xf numFmtId="0" fontId="1" fillId="4" borderId="49" xfId="0" applyFont="1" applyFill="1" applyBorder="1" applyAlignment="1">
      <alignment horizontal="center" vertical="center" wrapText="1"/>
    </xf>
    <xf numFmtId="0" fontId="1" fillId="4" borderId="98" xfId="0" applyFont="1" applyFill="1" applyBorder="1" applyAlignment="1">
      <alignment horizontal="center" vertical="center" wrapText="1"/>
    </xf>
    <xf numFmtId="0" fontId="0" fillId="4" borderId="86" xfId="0" applyFill="1" applyBorder="1" applyAlignment="1">
      <alignment horizontal="center" vertical="center"/>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01" xfId="0" applyFont="1" applyFill="1" applyBorder="1" applyAlignment="1">
      <alignment horizontal="center" vertical="center" wrapText="1"/>
    </xf>
    <xf numFmtId="0" fontId="1" fillId="4" borderId="36" xfId="0" applyFont="1" applyFill="1" applyBorder="1" applyAlignment="1">
      <alignment horizontal="center" vertical="center" wrapText="1"/>
    </xf>
    <xf numFmtId="0" fontId="1" fillId="4" borderId="49" xfId="0" applyFont="1" applyFill="1" applyBorder="1" applyAlignment="1">
      <alignment horizontal="center" vertical="top" wrapText="1"/>
    </xf>
    <xf numFmtId="0" fontId="1" fillId="4" borderId="16" xfId="0" applyFont="1" applyFill="1" applyBorder="1" applyAlignment="1">
      <alignment horizontal="center" vertical="top" wrapText="1"/>
    </xf>
    <xf numFmtId="0" fontId="1" fillId="4" borderId="17" xfId="0" applyFont="1" applyFill="1" applyBorder="1" applyAlignment="1">
      <alignment horizontal="center" vertical="top" wrapText="1"/>
    </xf>
    <xf numFmtId="166" fontId="0" fillId="7" borderId="46" xfId="0" applyNumberFormat="1" applyFill="1" applyBorder="1" applyAlignment="1">
      <alignment horizontal="center" vertical="center" wrapText="1"/>
    </xf>
    <xf numFmtId="166" fontId="0" fillId="7" borderId="56" xfId="0" applyNumberFormat="1" applyFill="1" applyBorder="1" applyAlignment="1">
      <alignment horizontal="center" vertical="center" wrapText="1"/>
    </xf>
    <xf numFmtId="166" fontId="0" fillId="7" borderId="102" xfId="0" applyNumberFormat="1" applyFill="1" applyBorder="1" applyAlignment="1">
      <alignment horizontal="center" vertical="center" wrapText="1"/>
    </xf>
    <xf numFmtId="166" fontId="0" fillId="7" borderId="103" xfId="0" applyNumberFormat="1" applyFill="1" applyBorder="1" applyAlignment="1">
      <alignment horizontal="center" vertical="center" wrapText="1"/>
    </xf>
    <xf numFmtId="166" fontId="0" fillId="7" borderId="85" xfId="0" applyNumberFormat="1" applyFill="1" applyBorder="1" applyAlignment="1">
      <alignment horizontal="center" vertical="center" wrapText="1"/>
    </xf>
    <xf numFmtId="166" fontId="0" fillId="7" borderId="51" xfId="0" applyNumberFormat="1" applyFill="1" applyBorder="1" applyAlignment="1">
      <alignment horizontal="center" vertical="center" wrapText="1"/>
    </xf>
    <xf numFmtId="166" fontId="0" fillId="7" borderId="26" xfId="0" applyNumberFormat="1" applyFill="1" applyBorder="1" applyAlignment="1">
      <alignment horizontal="center" vertical="center" wrapText="1"/>
    </xf>
    <xf numFmtId="166" fontId="0" fillId="7" borderId="27" xfId="0" applyNumberFormat="1" applyFill="1" applyBorder="1" applyAlignment="1">
      <alignment horizontal="center" vertical="center" wrapText="1"/>
    </xf>
    <xf numFmtId="1" fontId="0" fillId="4" borderId="23" xfId="0" applyNumberFormat="1" applyFill="1" applyBorder="1" applyAlignment="1">
      <alignment horizontal="center" vertical="center"/>
    </xf>
    <xf numFmtId="1" fontId="0" fillId="4" borderId="24" xfId="0" applyNumberFormat="1" applyFill="1" applyBorder="1" applyAlignment="1">
      <alignment horizontal="center" vertical="center"/>
    </xf>
    <xf numFmtId="1" fontId="0" fillId="4" borderId="25" xfId="0" applyNumberFormat="1" applyFill="1" applyBorder="1" applyAlignment="1">
      <alignment horizontal="center" vertical="center"/>
    </xf>
    <xf numFmtId="0" fontId="46" fillId="4" borderId="18" xfId="0" applyFont="1" applyFill="1" applyBorder="1" applyAlignment="1">
      <alignment horizontal="center" vertical="center"/>
    </xf>
    <xf numFmtId="0" fontId="47" fillId="4" borderId="19" xfId="0" applyFont="1" applyFill="1" applyBorder="1" applyAlignment="1">
      <alignment horizontal="center" vertical="center"/>
    </xf>
    <xf numFmtId="0" fontId="0" fillId="0" borderId="0" xfId="0" applyAlignment="1">
      <alignment vertical="top" wrapText="1"/>
    </xf>
    <xf numFmtId="0" fontId="0" fillId="0" borderId="0" xfId="0" applyAlignment="1">
      <alignment horizontal="left" vertical="top" wrapText="1"/>
    </xf>
    <xf numFmtId="0" fontId="0" fillId="3" borderId="39"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67" xfId="0" applyFill="1" applyBorder="1" applyAlignment="1">
      <alignment horizontal="center" vertical="center" wrapText="1"/>
    </xf>
    <xf numFmtId="0" fontId="0" fillId="3" borderId="4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9" xfId="0" applyFill="1" applyBorder="1" applyAlignment="1">
      <alignment horizontal="center" vertical="center" wrapText="1"/>
    </xf>
    <xf numFmtId="0" fontId="0" fillId="3" borderId="7"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68"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42" xfId="0" applyFill="1" applyBorder="1" applyAlignment="1">
      <alignment horizontal="center" vertical="center" wrapText="1"/>
    </xf>
    <xf numFmtId="0" fontId="0" fillId="3" borderId="69" xfId="0" applyFill="1" applyBorder="1" applyAlignment="1">
      <alignment horizontal="center" vertical="center" wrapText="1"/>
    </xf>
    <xf numFmtId="0" fontId="0" fillId="3" borderId="48" xfId="0" applyFill="1" applyBorder="1" applyAlignment="1">
      <alignment horizontal="center" vertical="center" wrapText="1"/>
    </xf>
    <xf numFmtId="0" fontId="0" fillId="3" borderId="51"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27" xfId="0" applyFill="1" applyBorder="1" applyAlignment="1">
      <alignment horizontal="center" vertical="center" wrapText="1"/>
    </xf>
    <xf numFmtId="0" fontId="8" fillId="3" borderId="1" xfId="0" applyFont="1" applyFill="1" applyBorder="1" applyAlignment="1">
      <alignment horizontal="center" vertical="center" wrapText="1"/>
    </xf>
    <xf numFmtId="0" fontId="0" fillId="0" borderId="0" xfId="0" applyAlignment="1">
      <alignment horizontal="right" vertical="center"/>
    </xf>
    <xf numFmtId="0" fontId="1" fillId="0" borderId="73" xfId="0" applyFont="1" applyBorder="1" applyAlignment="1">
      <alignment horizontal="left" vertical="center"/>
    </xf>
    <xf numFmtId="0" fontId="0" fillId="0" borderId="74" xfId="0" applyBorder="1" applyAlignment="1">
      <alignment horizontal="left" vertical="center"/>
    </xf>
    <xf numFmtId="0" fontId="0" fillId="0" borderId="74" xfId="0" applyBorder="1"/>
    <xf numFmtId="0" fontId="0" fillId="0" borderId="81" xfId="0" applyBorder="1"/>
    <xf numFmtId="49" fontId="0" fillId="0" borderId="0" xfId="0" applyNumberFormat="1" applyAlignment="1">
      <alignment horizontal="left" vertical="center"/>
    </xf>
    <xf numFmtId="0" fontId="37" fillId="0" borderId="0" xfId="0" applyFont="1"/>
    <xf numFmtId="0" fontId="43" fillId="0" borderId="0" xfId="0" applyFont="1" applyAlignment="1">
      <alignment horizontal="right" vertical="center"/>
    </xf>
    <xf numFmtId="0" fontId="43" fillId="0" borderId="0" xfId="0" applyFont="1" applyAlignment="1">
      <alignment horizontal="left" vertical="center"/>
    </xf>
    <xf numFmtId="0" fontId="0" fillId="0" borderId="0" xfId="0" applyAlignment="1">
      <alignment horizontal="left"/>
    </xf>
    <xf numFmtId="0" fontId="0" fillId="0" borderId="78" xfId="0" applyBorder="1" applyAlignment="1">
      <alignment wrapText="1"/>
    </xf>
    <xf numFmtId="0" fontId="1" fillId="0" borderId="82" xfId="0" applyFont="1" applyBorder="1"/>
    <xf numFmtId="0" fontId="1" fillId="4" borderId="1" xfId="0" applyFont="1" applyFill="1" applyBorder="1" applyAlignment="1">
      <alignment horizontal="center" vertical="center"/>
    </xf>
    <xf numFmtId="0" fontId="9" fillId="0" borderId="3" xfId="1" quotePrefix="1" applyBorder="1" applyAlignment="1">
      <alignment horizontal="center" vertical="center"/>
    </xf>
    <xf numFmtId="0" fontId="4" fillId="10" borderId="3" xfId="0" applyFont="1" applyFill="1" applyBorder="1" applyAlignment="1">
      <alignment horizontal="center" vertical="center"/>
    </xf>
    <xf numFmtId="0" fontId="0" fillId="0" borderId="3" xfId="0" applyBorder="1" applyAlignment="1">
      <alignment horizontal="center" wrapText="1"/>
    </xf>
    <xf numFmtId="0" fontId="0" fillId="0" borderId="6" xfId="0" applyBorder="1" applyAlignment="1">
      <alignment horizontal="center" wrapText="1"/>
    </xf>
    <xf numFmtId="0" fontId="0" fillId="0" borderId="86" xfId="0" applyBorder="1" applyAlignment="1">
      <alignment horizontal="center" vertical="center" wrapText="1"/>
    </xf>
    <xf numFmtId="0" fontId="0" fillId="0" borderId="74" xfId="0" applyBorder="1" applyAlignment="1">
      <alignment wrapText="1"/>
    </xf>
    <xf numFmtId="0" fontId="0" fillId="0" borderId="0" xfId="0" applyAlignment="1">
      <alignment horizontal="right" wrapText="1"/>
    </xf>
    <xf numFmtId="2" fontId="0" fillId="0" borderId="0" xfId="0" applyNumberFormat="1" applyAlignment="1">
      <alignment wrapText="1"/>
    </xf>
    <xf numFmtId="164" fontId="0" fillId="0" borderId="0" xfId="2" applyFont="1" applyBorder="1" applyAlignment="1">
      <alignment horizontal="right" vertical="center" wrapText="1"/>
    </xf>
    <xf numFmtId="164" fontId="0" fillId="0" borderId="0" xfId="2" applyFont="1" applyBorder="1" applyAlignment="1">
      <alignment vertical="top" wrapText="1"/>
    </xf>
    <xf numFmtId="0" fontId="0" fillId="0" borderId="0" xfId="0" applyAlignment="1">
      <alignment horizontal="right"/>
    </xf>
    <xf numFmtId="164" fontId="8" fillId="0" borderId="0" xfId="2" applyFont="1" applyBorder="1" applyAlignment="1">
      <alignment horizontal="left" vertical="top"/>
    </xf>
    <xf numFmtId="168" fontId="0" fillId="0" borderId="0" xfId="0" applyNumberFormat="1" applyAlignment="1">
      <alignment horizontal="left" vertical="center"/>
    </xf>
    <xf numFmtId="0" fontId="0" fillId="0" borderId="18" xfId="0" applyBorder="1" applyAlignment="1">
      <alignment horizontal="center" vertical="center"/>
    </xf>
    <xf numFmtId="0" fontId="0" fillId="0" borderId="38" xfId="0" applyBorder="1" applyAlignment="1">
      <alignment horizontal="center" vertical="center"/>
    </xf>
    <xf numFmtId="0" fontId="0" fillId="0" borderId="51" xfId="0" applyBorder="1" applyAlignment="1">
      <alignment horizontal="center" vertical="center"/>
    </xf>
    <xf numFmtId="0" fontId="0" fillId="9" borderId="3" xfId="0" applyFill="1" applyBorder="1" applyAlignment="1">
      <alignment horizontal="center" vertical="center"/>
    </xf>
    <xf numFmtId="2" fontId="0" fillId="0" borderId="3" xfId="0" applyNumberFormat="1" applyBorder="1" applyAlignment="1">
      <alignment horizontal="center" vertical="center" wrapText="1"/>
    </xf>
    <xf numFmtId="0" fontId="12" fillId="3" borderId="1" xfId="0" applyFont="1" applyFill="1" applyBorder="1" applyAlignment="1">
      <alignment horizontal="center" vertical="center" wrapText="1"/>
    </xf>
    <xf numFmtId="0" fontId="9" fillId="0" borderId="81" xfId="1" applyBorder="1" applyAlignment="1">
      <alignment vertical="top" wrapText="1"/>
    </xf>
    <xf numFmtId="0" fontId="0" fillId="0" borderId="78" xfId="0" applyBorder="1" applyAlignment="1">
      <alignment vertical="center" wrapText="1"/>
    </xf>
    <xf numFmtId="0" fontId="9" fillId="0" borderId="78" xfId="1" applyBorder="1" applyAlignment="1">
      <alignment wrapText="1"/>
    </xf>
    <xf numFmtId="0" fontId="9" fillId="0" borderId="78" xfId="1" applyBorder="1" applyAlignment="1">
      <alignment vertical="center" wrapText="1"/>
    </xf>
    <xf numFmtId="0" fontId="2" fillId="0" borderId="3" xfId="0" quotePrefix="1" applyFont="1" applyBorder="1" applyAlignment="1">
      <alignment vertical="center"/>
    </xf>
    <xf numFmtId="2" fontId="33" fillId="3" borderId="1" xfId="0" applyNumberFormat="1" applyFont="1" applyFill="1" applyBorder="1" applyAlignment="1">
      <alignment horizontal="center" vertical="center" wrapText="1"/>
    </xf>
    <xf numFmtId="2" fontId="33" fillId="3" borderId="18" xfId="0" applyNumberFormat="1" applyFont="1" applyFill="1" applyBorder="1" applyAlignment="1">
      <alignment horizontal="center" vertical="center" wrapText="1"/>
    </xf>
    <xf numFmtId="2" fontId="33" fillId="3" borderId="19" xfId="0" applyNumberFormat="1" applyFont="1" applyFill="1" applyBorder="1" applyAlignment="1">
      <alignment horizontal="center" vertical="center" wrapText="1"/>
    </xf>
    <xf numFmtId="0" fontId="0" fillId="4" borderId="53" xfId="0" applyFill="1" applyBorder="1" applyAlignment="1">
      <alignment horizontal="center" vertical="center"/>
    </xf>
    <xf numFmtId="0" fontId="0" fillId="0" borderId="1" xfId="0" applyBorder="1" applyAlignment="1">
      <alignment horizontal="center"/>
    </xf>
    <xf numFmtId="166" fontId="0" fillId="0" borderId="0" xfId="0" applyNumberFormat="1"/>
    <xf numFmtId="0" fontId="2" fillId="4" borderId="82" xfId="0" applyFont="1" applyFill="1" applyBorder="1" applyAlignment="1">
      <alignment horizontal="center" vertical="center"/>
    </xf>
    <xf numFmtId="168" fontId="0" fillId="14" borderId="115" xfId="0" applyNumberFormat="1" applyFill="1" applyBorder="1" applyAlignment="1">
      <alignment vertical="center" wrapText="1"/>
    </xf>
    <xf numFmtId="168" fontId="0" fillId="14" borderId="3" xfId="0" applyNumberFormat="1" applyFill="1" applyBorder="1" applyAlignment="1">
      <alignment horizontal="center" vertical="center" wrapText="1"/>
    </xf>
    <xf numFmtId="168" fontId="0" fillId="14" borderId="92" xfId="0" applyNumberFormat="1" applyFill="1" applyBorder="1" applyAlignment="1">
      <alignment horizontal="left" vertical="center" wrapText="1"/>
    </xf>
    <xf numFmtId="168" fontId="0" fillId="14" borderId="116" xfId="0" applyNumberFormat="1" applyFill="1" applyBorder="1" applyAlignment="1">
      <alignment vertical="center" wrapText="1"/>
    </xf>
    <xf numFmtId="168" fontId="0" fillId="14" borderId="93" xfId="0" applyNumberFormat="1" applyFill="1" applyBorder="1" applyAlignment="1">
      <alignment horizontal="left" vertical="center" wrapText="1"/>
    </xf>
    <xf numFmtId="168" fontId="0" fillId="14" borderId="115" xfId="0" applyNumberFormat="1" applyFill="1" applyBorder="1" applyAlignment="1">
      <alignment horizontal="right" vertical="center" wrapText="1"/>
    </xf>
    <xf numFmtId="168" fontId="0" fillId="8" borderId="115" xfId="0" applyNumberFormat="1" applyFill="1" applyBorder="1" applyAlignment="1">
      <alignment vertical="center" wrapText="1"/>
    </xf>
    <xf numFmtId="168" fontId="0" fillId="8" borderId="3" xfId="0" applyNumberFormat="1" applyFill="1" applyBorder="1" applyAlignment="1">
      <alignment horizontal="center" vertical="center" wrapText="1"/>
    </xf>
    <xf numFmtId="168" fontId="0" fillId="8" borderId="92" xfId="0" applyNumberFormat="1" applyFill="1" applyBorder="1" applyAlignment="1">
      <alignment horizontal="left" vertical="center" wrapText="1"/>
    </xf>
    <xf numFmtId="168" fontId="0" fillId="8" borderId="116" xfId="0" applyNumberFormat="1" applyFill="1" applyBorder="1" applyAlignment="1">
      <alignment vertical="center" wrapText="1"/>
    </xf>
    <xf numFmtId="168" fontId="0" fillId="8" borderId="93" xfId="0" applyNumberFormat="1" applyFill="1" applyBorder="1" applyAlignment="1">
      <alignment horizontal="left" vertical="center" wrapText="1"/>
    </xf>
    <xf numFmtId="168" fontId="0" fillId="8" borderId="115" xfId="0" applyNumberFormat="1" applyFill="1" applyBorder="1" applyAlignment="1">
      <alignment horizontal="right" vertical="center" wrapText="1"/>
    </xf>
    <xf numFmtId="0" fontId="2" fillId="4" borderId="82" xfId="0" applyFont="1" applyFill="1" applyBorder="1" applyAlignment="1">
      <alignment horizontal="center" vertical="center" wrapText="1"/>
    </xf>
    <xf numFmtId="0" fontId="2" fillId="4" borderId="30" xfId="0" applyFont="1" applyFill="1" applyBorder="1" applyAlignment="1">
      <alignment horizontal="center" vertical="center"/>
    </xf>
    <xf numFmtId="0" fontId="2" fillId="15" borderId="117" xfId="0" applyFont="1" applyFill="1" applyBorder="1" applyAlignment="1">
      <alignment horizontal="center" vertical="center" wrapText="1"/>
    </xf>
    <xf numFmtId="0" fontId="0" fillId="0" borderId="19" xfId="0" applyBorder="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xf>
    <xf numFmtId="0" fontId="0" fillId="4" borderId="1" xfId="0" applyFill="1" applyBorder="1" applyAlignment="1">
      <alignment horizontal="center"/>
    </xf>
    <xf numFmtId="0" fontId="0" fillId="4" borderId="8" xfId="0" applyFill="1" applyBorder="1" applyAlignment="1">
      <alignment horizontal="center" vertical="center"/>
    </xf>
    <xf numFmtId="0" fontId="16" fillId="2" borderId="19" xfId="0" applyFont="1" applyFill="1" applyBorder="1" applyAlignment="1">
      <alignment horizontal="center"/>
    </xf>
    <xf numFmtId="167" fontId="0" fillId="2" borderId="15" xfId="0" applyNumberFormat="1" applyFill="1" applyBorder="1" applyAlignment="1">
      <alignment horizontal="center" vertical="center"/>
    </xf>
    <xf numFmtId="167" fontId="36" fillId="0" borderId="0" xfId="0" applyNumberFormat="1" applyFont="1" applyAlignment="1">
      <alignment horizontal="center" vertical="center"/>
    </xf>
    <xf numFmtId="0" fontId="45" fillId="0" borderId="0" xfId="0" applyFont="1" applyAlignment="1">
      <alignment horizontal="center" vertical="center"/>
    </xf>
    <xf numFmtId="0" fontId="0" fillId="4" borderId="18" xfId="0" applyFill="1" applyBorder="1" applyAlignment="1">
      <alignment horizontal="center" vertical="center"/>
    </xf>
    <xf numFmtId="168" fontId="0" fillId="4" borderId="19" xfId="0" applyNumberFormat="1" applyFill="1" applyBorder="1" applyAlignment="1">
      <alignment horizontal="center" vertical="center"/>
    </xf>
    <xf numFmtId="0" fontId="0" fillId="4" borderId="71" xfId="0" applyFill="1" applyBorder="1" applyAlignment="1">
      <alignment horizontal="center" vertical="center"/>
    </xf>
    <xf numFmtId="1" fontId="0" fillId="11" borderId="18" xfId="0" applyNumberFormat="1" applyFill="1" applyBorder="1" applyAlignment="1">
      <alignment horizontal="center" vertical="center" wrapText="1"/>
    </xf>
    <xf numFmtId="1" fontId="0" fillId="6" borderId="19" xfId="0" applyNumberFormat="1" applyFill="1" applyBorder="1" applyAlignment="1">
      <alignment horizontal="center" vertical="center" wrapText="1"/>
    </xf>
    <xf numFmtId="166" fontId="0" fillId="7" borderId="78" xfId="0" applyNumberFormat="1" applyFill="1" applyBorder="1" applyAlignment="1">
      <alignment horizontal="center" vertical="center" wrapText="1"/>
    </xf>
    <xf numFmtId="0" fontId="1" fillId="4" borderId="18" xfId="0" applyFont="1" applyFill="1" applyBorder="1" applyAlignment="1">
      <alignment horizontal="center" vertical="center"/>
    </xf>
    <xf numFmtId="0" fontId="0" fillId="0" borderId="19" xfId="0" applyBorder="1" applyAlignment="1">
      <alignment horizontal="center"/>
    </xf>
    <xf numFmtId="0" fontId="0" fillId="0" borderId="27" xfId="0" applyBorder="1" applyAlignment="1">
      <alignment horizontal="center"/>
    </xf>
    <xf numFmtId="168" fontId="0" fillId="12" borderId="120" xfId="0" applyNumberFormat="1" applyFill="1" applyBorder="1" applyAlignment="1">
      <alignment vertical="center" wrapText="1"/>
    </xf>
    <xf numFmtId="168" fontId="0" fillId="12" borderId="35" xfId="0" applyNumberFormat="1" applyFill="1" applyBorder="1" applyAlignment="1">
      <alignment horizontal="center" vertical="center" wrapText="1"/>
    </xf>
    <xf numFmtId="168" fontId="0" fillId="12" borderId="121" xfId="0" applyNumberFormat="1" applyFill="1" applyBorder="1" applyAlignment="1">
      <alignment horizontal="left" vertical="center" wrapText="1"/>
    </xf>
    <xf numFmtId="168" fontId="0" fillId="12" borderId="122" xfId="0" applyNumberFormat="1" applyFill="1" applyBorder="1" applyAlignment="1">
      <alignment vertical="center" wrapText="1"/>
    </xf>
    <xf numFmtId="168" fontId="0" fillId="12" borderId="123" xfId="0" applyNumberFormat="1" applyFill="1" applyBorder="1" applyAlignment="1">
      <alignment vertical="center" wrapText="1"/>
    </xf>
    <xf numFmtId="168" fontId="0" fillId="12" borderId="50" xfId="0" applyNumberFormat="1" applyFill="1" applyBorder="1" applyAlignment="1">
      <alignment horizontal="left" vertical="center" wrapText="1"/>
    </xf>
    <xf numFmtId="168" fontId="0" fillId="12" borderId="123" xfId="0" applyNumberFormat="1" applyFill="1" applyBorder="1" applyAlignment="1">
      <alignment horizontal="right" vertical="center" wrapText="1"/>
    </xf>
    <xf numFmtId="168" fontId="0" fillId="14" borderId="91" xfId="0" applyNumberFormat="1" applyFill="1" applyBorder="1" applyAlignment="1">
      <alignment vertical="center" wrapText="1"/>
    </xf>
    <xf numFmtId="168" fontId="0" fillId="8" borderId="91" xfId="0" applyNumberFormat="1" applyFill="1" applyBorder="1" applyAlignment="1">
      <alignment vertical="center" wrapText="1"/>
    </xf>
    <xf numFmtId="168" fontId="0" fillId="13" borderId="80" xfId="0" applyNumberFormat="1" applyFill="1" applyBorder="1" applyAlignment="1">
      <alignment vertical="center" wrapText="1"/>
    </xf>
    <xf numFmtId="168" fontId="0" fillId="13" borderId="86" xfId="0" applyNumberFormat="1" applyFill="1" applyBorder="1" applyAlignment="1">
      <alignment horizontal="center" vertical="center" wrapText="1"/>
    </xf>
    <xf numFmtId="168" fontId="0" fillId="13" borderId="86" xfId="0" applyNumberFormat="1" applyFill="1" applyBorder="1" applyAlignment="1">
      <alignment horizontal="left" vertical="center" wrapText="1"/>
    </xf>
    <xf numFmtId="168" fontId="0" fillId="13" borderId="124" xfId="0" applyNumberFormat="1" applyFill="1" applyBorder="1" applyAlignment="1">
      <alignment vertical="center" wrapText="1"/>
    </xf>
    <xf numFmtId="168" fontId="0" fillId="13" borderId="125" xfId="0" applyNumberFormat="1" applyFill="1" applyBorder="1" applyAlignment="1">
      <alignment vertical="center" wrapText="1"/>
    </xf>
    <xf numFmtId="168" fontId="0" fillId="13" borderId="79" xfId="0" applyNumberFormat="1" applyFill="1" applyBorder="1" applyAlignment="1">
      <alignment horizontal="left" vertical="center" wrapText="1"/>
    </xf>
    <xf numFmtId="168" fontId="0" fillId="13" borderId="125" xfId="0" applyNumberFormat="1" applyFill="1" applyBorder="1" applyAlignment="1">
      <alignment horizontal="right" vertical="center" wrapText="1"/>
    </xf>
    <xf numFmtId="0" fontId="1" fillId="4" borderId="87" xfId="0" applyFont="1" applyFill="1" applyBorder="1" applyAlignment="1">
      <alignment horizontal="center" vertical="center"/>
    </xf>
    <xf numFmtId="0" fontId="0" fillId="4" borderId="127" xfId="0" applyFill="1" applyBorder="1" applyAlignment="1">
      <alignment horizontal="center" vertical="center"/>
    </xf>
    <xf numFmtId="0" fontId="0" fillId="4" borderId="126" xfId="0" applyFill="1" applyBorder="1" applyAlignment="1">
      <alignment horizontal="center" vertical="center"/>
    </xf>
    <xf numFmtId="0" fontId="0" fillId="4" borderId="128" xfId="0" applyFill="1" applyBorder="1" applyAlignment="1">
      <alignment horizontal="center" vertical="center"/>
    </xf>
    <xf numFmtId="0" fontId="0" fillId="0" borderId="18" xfId="0" applyBorder="1" applyAlignment="1">
      <alignment horizontal="center"/>
    </xf>
    <xf numFmtId="0" fontId="0" fillId="0" borderId="51" xfId="0" applyBorder="1" applyAlignment="1">
      <alignment horizontal="center"/>
    </xf>
    <xf numFmtId="0" fontId="0" fillId="0" borderId="26" xfId="0" applyBorder="1" applyAlignment="1">
      <alignment horizontal="center"/>
    </xf>
    <xf numFmtId="0" fontId="1" fillId="4" borderId="17" xfId="0" applyFont="1" applyFill="1" applyBorder="1" applyAlignment="1">
      <alignment vertical="center" wrapText="1"/>
    </xf>
    <xf numFmtId="0" fontId="0" fillId="0" borderId="38" xfId="0" quotePrefix="1" applyBorder="1" applyAlignment="1">
      <alignment vertical="center" wrapText="1"/>
    </xf>
    <xf numFmtId="0" fontId="9" fillId="0" borderId="38" xfId="1" quotePrefix="1" applyBorder="1" applyAlignment="1">
      <alignment vertical="center" wrapText="1"/>
    </xf>
    <xf numFmtId="0" fontId="0" fillId="0" borderId="38" xfId="0" applyBorder="1" applyAlignment="1">
      <alignment vertical="center"/>
    </xf>
    <xf numFmtId="0" fontId="0" fillId="4" borderId="131" xfId="0" applyFill="1" applyBorder="1" applyAlignment="1">
      <alignment horizontal="center" vertical="center"/>
    </xf>
    <xf numFmtId="0" fontId="0" fillId="4" borderId="26" xfId="0" applyFill="1" applyBorder="1" applyAlignment="1">
      <alignment horizontal="center" vertical="center"/>
    </xf>
    <xf numFmtId="2" fontId="0" fillId="0" borderId="86" xfId="0" applyNumberFormat="1" applyBorder="1" applyAlignment="1">
      <alignment horizontal="center" vertical="center" wrapText="1"/>
    </xf>
    <xf numFmtId="0" fontId="0" fillId="0" borderId="1" xfId="0" applyBorder="1" applyAlignment="1">
      <alignment wrapText="1"/>
    </xf>
    <xf numFmtId="0" fontId="0" fillId="0" borderId="1" xfId="0" applyBorder="1" applyAlignment="1">
      <alignment horizontal="left" vertical="center"/>
    </xf>
    <xf numFmtId="0" fontId="9" fillId="0" borderId="1" xfId="1" applyBorder="1" applyAlignment="1">
      <alignment horizontal="left" vertical="center"/>
    </xf>
    <xf numFmtId="0" fontId="9" fillId="0" borderId="1" xfId="1" applyBorder="1" applyAlignment="1">
      <alignment horizontal="left" vertical="top"/>
    </xf>
    <xf numFmtId="0" fontId="9" fillId="0" borderId="1" xfId="1" applyBorder="1" applyAlignment="1">
      <alignment horizontal="left" vertical="center" wrapText="1"/>
    </xf>
    <xf numFmtId="0" fontId="0" fillId="0" borderId="38" xfId="0" applyBorder="1" applyAlignment="1">
      <alignment horizontal="left" vertical="center" wrapText="1"/>
    </xf>
    <xf numFmtId="0" fontId="0" fillId="0" borderId="86" xfId="0" applyBorder="1" applyAlignment="1">
      <alignment horizontal="left" vertical="center" wrapText="1"/>
    </xf>
    <xf numFmtId="0" fontId="0" fillId="0" borderId="86" xfId="0" applyBorder="1" applyAlignment="1">
      <alignment horizontal="center" vertical="center"/>
    </xf>
    <xf numFmtId="0" fontId="9" fillId="0" borderId="86" xfId="1" quotePrefix="1" applyBorder="1" applyAlignment="1">
      <alignment horizontal="center" vertical="center"/>
    </xf>
    <xf numFmtId="0" fontId="0" fillId="9" borderId="86" xfId="0" applyFill="1" applyBorder="1" applyAlignment="1">
      <alignment horizontal="center" vertical="center"/>
    </xf>
    <xf numFmtId="0" fontId="0" fillId="0" borderId="79" xfId="0" applyBorder="1" applyAlignment="1">
      <alignment horizontal="left" vertical="center" wrapText="1"/>
    </xf>
    <xf numFmtId="0" fontId="0" fillId="0" borderId="37" xfId="0" applyBorder="1" applyAlignment="1">
      <alignment horizontal="left" vertical="center"/>
    </xf>
    <xf numFmtId="0" fontId="0" fillId="0" borderId="80" xfId="0" applyBorder="1" applyAlignment="1">
      <alignment horizontal="left" vertical="center"/>
    </xf>
    <xf numFmtId="0" fontId="0" fillId="0" borderId="3" xfId="0" applyBorder="1" applyAlignment="1">
      <alignment horizontal="center" vertical="top" wrapText="1"/>
    </xf>
    <xf numFmtId="0" fontId="0" fillId="0" borderId="1" xfId="0" applyBorder="1" applyAlignment="1">
      <alignment horizontal="center"/>
    </xf>
    <xf numFmtId="0" fontId="0" fillId="0" borderId="19" xfId="0" applyBorder="1" applyAlignment="1">
      <alignment horizontal="center"/>
    </xf>
    <xf numFmtId="0" fontId="1" fillId="0" borderId="72" xfId="0" applyFont="1" applyBorder="1" applyAlignment="1">
      <alignment horizontal="center" vertical="center" wrapText="1"/>
    </xf>
    <xf numFmtId="0" fontId="1" fillId="0" borderId="114" xfId="0" applyFont="1" applyBorder="1" applyAlignment="1">
      <alignment horizontal="center" vertical="center" wrapText="1"/>
    </xf>
    <xf numFmtId="0" fontId="1" fillId="0" borderId="87" xfId="0" applyFont="1" applyBorder="1" applyAlignment="1">
      <alignment horizontal="center" vertical="center" wrapText="1"/>
    </xf>
    <xf numFmtId="166" fontId="0" fillId="7" borderId="1" xfId="0" quotePrefix="1" applyNumberFormat="1" applyFill="1" applyBorder="1" applyAlignment="1">
      <alignment horizontal="center" vertical="center" wrapText="1"/>
    </xf>
    <xf numFmtId="0" fontId="1" fillId="4" borderId="71" xfId="0" applyFont="1" applyFill="1" applyBorder="1" applyAlignment="1">
      <alignment horizontal="center" vertical="center" wrapText="1"/>
    </xf>
    <xf numFmtId="0" fontId="1" fillId="4" borderId="30" xfId="0" applyFont="1" applyFill="1" applyBorder="1" applyAlignment="1">
      <alignment horizontal="center" vertical="center"/>
    </xf>
    <xf numFmtId="0" fontId="1" fillId="4" borderId="31" xfId="0" applyFont="1" applyFill="1" applyBorder="1" applyAlignment="1">
      <alignment horizontal="center" vertical="center"/>
    </xf>
    <xf numFmtId="167" fontId="57" fillId="7" borderId="53" xfId="0" applyNumberFormat="1" applyFont="1" applyFill="1" applyBorder="1" applyAlignment="1">
      <alignment horizontal="center" vertical="center" wrapText="1"/>
    </xf>
    <xf numFmtId="167" fontId="57" fillId="7" borderId="108" xfId="0" applyNumberFormat="1" applyFont="1" applyFill="1" applyBorder="1" applyAlignment="1">
      <alignment horizontal="center" vertical="center" wrapText="1"/>
    </xf>
    <xf numFmtId="168" fontId="57" fillId="7" borderId="113" xfId="0" applyNumberFormat="1" applyFont="1" applyFill="1" applyBorder="1" applyAlignment="1">
      <alignment horizontal="center" vertical="center" wrapText="1"/>
    </xf>
    <xf numFmtId="168" fontId="57" fillId="7" borderId="53" xfId="0" applyNumberFormat="1" applyFont="1" applyFill="1" applyBorder="1" applyAlignment="1">
      <alignment horizontal="center" vertical="center" wrapText="1"/>
    </xf>
    <xf numFmtId="168" fontId="57" fillId="7" borderId="108" xfId="0" applyNumberFormat="1" applyFont="1" applyFill="1" applyBorder="1" applyAlignment="1">
      <alignment horizontal="center" vertical="center" wrapText="1"/>
    </xf>
    <xf numFmtId="0" fontId="0" fillId="0" borderId="26" xfId="0" applyBorder="1" applyAlignment="1">
      <alignment horizontal="center"/>
    </xf>
    <xf numFmtId="0" fontId="0" fillId="0" borderId="27" xfId="0" applyBorder="1" applyAlignment="1">
      <alignment horizontal="center"/>
    </xf>
    <xf numFmtId="0" fontId="2" fillId="4" borderId="82" xfId="0" applyFont="1" applyFill="1" applyBorder="1" applyAlignment="1">
      <alignment horizontal="center" vertical="center"/>
    </xf>
    <xf numFmtId="0" fontId="2" fillId="4" borderId="78"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22" xfId="0" applyFont="1" applyFill="1" applyBorder="1" applyAlignment="1">
      <alignment horizontal="center" vertical="center"/>
    </xf>
    <xf numFmtId="0" fontId="0" fillId="0" borderId="0" xfId="0" applyAlignment="1">
      <alignment horizontal="left" wrapText="1"/>
    </xf>
    <xf numFmtId="0" fontId="45" fillId="0" borderId="82" xfId="0" applyFont="1" applyBorder="1" applyAlignment="1">
      <alignment horizontal="center" vertical="center" wrapText="1"/>
    </xf>
    <xf numFmtId="0" fontId="45" fillId="0" borderId="0" xfId="0" applyFont="1" applyAlignment="1">
      <alignment horizontal="center" vertical="center" wrapText="1"/>
    </xf>
    <xf numFmtId="168" fontId="0" fillId="11" borderId="92" xfId="0" applyNumberFormat="1" applyFill="1" applyBorder="1" applyAlignment="1">
      <alignment horizontal="center" vertical="center" wrapText="1"/>
    </xf>
    <xf numFmtId="168" fontId="0" fillId="11" borderId="93" xfId="0" applyNumberFormat="1" applyFill="1" applyBorder="1" applyAlignment="1">
      <alignment horizontal="center" vertical="center" wrapText="1"/>
    </xf>
    <xf numFmtId="168" fontId="0" fillId="11" borderId="91" xfId="0" applyNumberFormat="1" applyFill="1" applyBorder="1" applyAlignment="1">
      <alignment horizontal="center" vertical="center" wrapText="1"/>
    </xf>
    <xf numFmtId="0" fontId="0" fillId="0" borderId="0" xfId="0" applyAlignment="1">
      <alignment horizontal="center"/>
    </xf>
    <xf numFmtId="0" fontId="2" fillId="4" borderId="34" xfId="0" applyFont="1" applyFill="1" applyBorder="1" applyAlignment="1">
      <alignment horizontal="center" vertical="center"/>
    </xf>
    <xf numFmtId="0" fontId="2" fillId="4" borderId="35" xfId="0" applyFont="1" applyFill="1" applyBorder="1" applyAlignment="1">
      <alignment horizontal="center" vertical="center"/>
    </xf>
    <xf numFmtId="0" fontId="2" fillId="4" borderId="36" xfId="0" applyFont="1" applyFill="1" applyBorder="1" applyAlignment="1">
      <alignment horizontal="center" vertical="center"/>
    </xf>
    <xf numFmtId="0" fontId="2" fillId="4" borderId="34"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49"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17" xfId="0" applyFont="1" applyFill="1" applyBorder="1" applyAlignment="1">
      <alignment horizontal="center" vertical="center"/>
    </xf>
    <xf numFmtId="168" fontId="0" fillId="7" borderId="106" xfId="0" applyNumberFormat="1" applyFill="1" applyBorder="1" applyAlignment="1">
      <alignment horizontal="center" vertical="center" wrapText="1"/>
    </xf>
    <xf numFmtId="168" fontId="0" fillId="7" borderId="107" xfId="0" applyNumberFormat="1" applyFill="1" applyBorder="1" applyAlignment="1">
      <alignment horizontal="center" vertical="center" wrapText="1"/>
    </xf>
    <xf numFmtId="168" fontId="0" fillId="7" borderId="12" xfId="0" applyNumberFormat="1" applyFill="1" applyBorder="1" applyAlignment="1">
      <alignment horizontal="center" vertical="center" wrapText="1"/>
    </xf>
    <xf numFmtId="0" fontId="1" fillId="4" borderId="43" xfId="0" applyFont="1" applyFill="1" applyBorder="1" applyAlignment="1">
      <alignment horizontal="center" vertical="center" wrapText="1"/>
    </xf>
    <xf numFmtId="0" fontId="1" fillId="4" borderId="33" xfId="0" applyFont="1" applyFill="1" applyBorder="1" applyAlignment="1">
      <alignment horizontal="center" vertical="center" wrapText="1"/>
    </xf>
    <xf numFmtId="168" fontId="0" fillId="7" borderId="91" xfId="0" applyNumberFormat="1" applyFill="1" applyBorder="1" applyAlignment="1">
      <alignment horizontal="center" vertical="center" wrapText="1"/>
    </xf>
    <xf numFmtId="168" fontId="0" fillId="7" borderId="92" xfId="0" applyNumberFormat="1" applyFill="1" applyBorder="1" applyAlignment="1">
      <alignment horizontal="center" vertical="center" wrapText="1"/>
    </xf>
    <xf numFmtId="168" fontId="0" fillId="7" borderId="93" xfId="0" applyNumberFormat="1" applyFill="1" applyBorder="1" applyAlignment="1">
      <alignment horizontal="center" vertical="center" wrapText="1"/>
    </xf>
    <xf numFmtId="0" fontId="0" fillId="4" borderId="100" xfId="0" applyFill="1" applyBorder="1" applyAlignment="1">
      <alignment horizontal="center" vertical="center" wrapText="1"/>
    </xf>
    <xf numFmtId="0" fontId="0" fillId="4" borderId="31" xfId="0" applyFill="1" applyBorder="1" applyAlignment="1">
      <alignment horizontal="center" vertical="center" wrapText="1"/>
    </xf>
    <xf numFmtId="168" fontId="0" fillId="7" borderId="109" xfId="0" applyNumberFormat="1" applyFill="1" applyBorder="1" applyAlignment="1">
      <alignment horizontal="center" vertical="center" wrapText="1"/>
    </xf>
    <xf numFmtId="168" fontId="0" fillId="7" borderId="110" xfId="0" applyNumberFormat="1" applyFill="1" applyBorder="1" applyAlignment="1">
      <alignment horizontal="center" vertical="center" wrapText="1"/>
    </xf>
    <xf numFmtId="168" fontId="0" fillId="7" borderId="111" xfId="0" applyNumberFormat="1" applyFill="1" applyBorder="1" applyAlignment="1">
      <alignment horizontal="center" vertical="center" wrapText="1"/>
    </xf>
    <xf numFmtId="0" fontId="0" fillId="4" borderId="99" xfId="0" applyFill="1" applyBorder="1" applyAlignment="1">
      <alignment horizontal="center" vertical="center" wrapText="1"/>
    </xf>
    <xf numFmtId="0" fontId="0" fillId="4" borderId="30" xfId="0" applyFill="1" applyBorder="1" applyAlignment="1">
      <alignment horizontal="center" vertical="center" wrapText="1"/>
    </xf>
    <xf numFmtId="0" fontId="2" fillId="2" borderId="73" xfId="0" applyFont="1" applyFill="1" applyBorder="1" applyAlignment="1">
      <alignment horizontal="center" vertical="center" wrapText="1"/>
    </xf>
    <xf numFmtId="0" fontId="2" fillId="2" borderId="74" xfId="0" applyFont="1" applyFill="1" applyBorder="1" applyAlignment="1">
      <alignment horizontal="center" vertical="center" wrapText="1"/>
    </xf>
    <xf numFmtId="0" fontId="2" fillId="2" borderId="81" xfId="0" applyFont="1" applyFill="1" applyBorder="1" applyAlignment="1">
      <alignment horizontal="center" vertical="center" wrapText="1"/>
    </xf>
    <xf numFmtId="0" fontId="2" fillId="2" borderId="83" xfId="0" applyFont="1" applyFill="1" applyBorder="1" applyAlignment="1">
      <alignment horizontal="center" vertical="center" wrapText="1"/>
    </xf>
    <xf numFmtId="0" fontId="2" fillId="2" borderId="84" xfId="0" applyFont="1" applyFill="1" applyBorder="1" applyAlignment="1">
      <alignment horizontal="center" vertical="center" wrapText="1"/>
    </xf>
    <xf numFmtId="0" fontId="0" fillId="4" borderId="71" xfId="0" applyFill="1" applyBorder="1" applyAlignment="1">
      <alignment horizontal="center" vertical="center" wrapText="1"/>
    </xf>
    <xf numFmtId="0" fontId="1" fillId="4" borderId="28" xfId="0" applyFont="1" applyFill="1" applyBorder="1" applyAlignment="1">
      <alignment horizontal="center" vertical="center" wrapText="1"/>
    </xf>
    <xf numFmtId="0" fontId="1" fillId="4" borderId="119" xfId="0" applyFont="1" applyFill="1" applyBorder="1" applyAlignment="1">
      <alignment horizontal="center" vertical="center" wrapText="1"/>
    </xf>
    <xf numFmtId="0" fontId="7" fillId="5" borderId="0" xfId="0" applyFont="1" applyFill="1" applyAlignment="1">
      <alignment horizontal="center" wrapText="1"/>
    </xf>
    <xf numFmtId="0" fontId="32" fillId="2" borderId="73" xfId="0" applyFont="1" applyFill="1" applyBorder="1" applyAlignment="1">
      <alignment horizontal="center" vertical="center" wrapText="1"/>
    </xf>
    <xf numFmtId="0" fontId="32" fillId="2" borderId="74" xfId="0" applyFont="1" applyFill="1" applyBorder="1" applyAlignment="1">
      <alignment horizontal="center" vertical="center"/>
    </xf>
    <xf numFmtId="0" fontId="32" fillId="2" borderId="81" xfId="0" applyFont="1" applyFill="1" applyBorder="1" applyAlignment="1">
      <alignment horizontal="center" vertical="center"/>
    </xf>
    <xf numFmtId="0" fontId="32" fillId="2" borderId="82" xfId="0" applyFont="1" applyFill="1" applyBorder="1" applyAlignment="1">
      <alignment horizontal="center" vertical="center"/>
    </xf>
    <xf numFmtId="0" fontId="32" fillId="2" borderId="0" xfId="0" applyFont="1" applyFill="1" applyAlignment="1">
      <alignment horizontal="center" vertical="center"/>
    </xf>
    <xf numFmtId="0" fontId="32" fillId="2" borderId="83" xfId="0" applyFont="1" applyFill="1" applyBorder="1" applyAlignment="1">
      <alignment horizontal="center" vertical="center"/>
    </xf>
    <xf numFmtId="0" fontId="32" fillId="2" borderId="84" xfId="0" applyFont="1" applyFill="1" applyBorder="1" applyAlignment="1">
      <alignment horizontal="center" vertical="center"/>
    </xf>
    <xf numFmtId="0" fontId="19" fillId="4" borderId="37" xfId="0" applyFont="1" applyFill="1" applyBorder="1" applyAlignment="1">
      <alignment horizontal="center" vertical="center"/>
    </xf>
    <xf numFmtId="0" fontId="19" fillId="4" borderId="3" xfId="0" applyFont="1" applyFill="1" applyBorder="1" applyAlignment="1">
      <alignment horizontal="center" vertical="center"/>
    </xf>
    <xf numFmtId="0" fontId="19" fillId="4" borderId="38" xfId="0" applyFont="1" applyFill="1" applyBorder="1" applyAlignment="1">
      <alignment horizontal="center" vertical="center"/>
    </xf>
    <xf numFmtId="0" fontId="0" fillId="4" borderId="75" xfId="0" applyFill="1" applyBorder="1" applyAlignment="1">
      <alignment horizontal="center" vertical="center" wrapText="1"/>
    </xf>
    <xf numFmtId="0" fontId="0" fillId="4" borderId="76" xfId="0" applyFill="1" applyBorder="1" applyAlignment="1">
      <alignment horizontal="center" vertical="center" wrapText="1"/>
    </xf>
    <xf numFmtId="0" fontId="0" fillId="4" borderId="60" xfId="0" applyFill="1" applyBorder="1" applyAlignment="1">
      <alignment horizontal="center" vertical="center" wrapText="1"/>
    </xf>
    <xf numFmtId="0" fontId="0" fillId="4" borderId="77" xfId="0" applyFill="1" applyBorder="1" applyAlignment="1">
      <alignment horizontal="center" vertical="center" wrapText="1"/>
    </xf>
    <xf numFmtId="0" fontId="1" fillId="0" borderId="82" xfId="0" applyFont="1" applyBorder="1" applyAlignment="1">
      <alignment horizontal="left" vertical="center" wrapText="1"/>
    </xf>
    <xf numFmtId="0" fontId="4" fillId="0" borderId="0" xfId="0" applyFont="1" applyAlignment="1">
      <alignment horizontal="center" vertical="center"/>
    </xf>
    <xf numFmtId="0" fontId="19" fillId="4" borderId="37"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38" xfId="0" applyFont="1" applyFill="1" applyBorder="1" applyAlignment="1">
      <alignment horizontal="center" vertical="center" wrapText="1"/>
    </xf>
    <xf numFmtId="0" fontId="1" fillId="2" borderId="20" xfId="0" applyFont="1" applyFill="1" applyBorder="1" applyAlignment="1">
      <alignment horizontal="center"/>
    </xf>
    <xf numFmtId="0" fontId="1" fillId="2" borderId="21" xfId="0" applyFont="1" applyFill="1" applyBorder="1" applyAlignment="1">
      <alignment horizontal="center"/>
    </xf>
    <xf numFmtId="0" fontId="1" fillId="2" borderId="22" xfId="0" applyFont="1" applyFill="1" applyBorder="1" applyAlignment="1">
      <alignment horizontal="center"/>
    </xf>
    <xf numFmtId="0" fontId="34" fillId="4" borderId="2" xfId="0" applyFont="1" applyFill="1" applyBorder="1" applyAlignment="1">
      <alignment horizontal="right" vertical="center" wrapText="1"/>
    </xf>
    <xf numFmtId="0" fontId="34" fillId="4" borderId="3" xfId="0" applyFont="1" applyFill="1" applyBorder="1" applyAlignment="1">
      <alignment horizontal="right" vertical="center" wrapText="1"/>
    </xf>
    <xf numFmtId="0" fontId="1" fillId="0" borderId="82" xfId="0" applyFont="1" applyBorder="1" applyAlignment="1">
      <alignment horizontal="center" vertical="center" wrapText="1"/>
    </xf>
    <xf numFmtId="0" fontId="0" fillId="0" borderId="0" xfId="0" applyAlignment="1">
      <alignment horizontal="left" vertical="center" wrapText="1"/>
    </xf>
    <xf numFmtId="0" fontId="0" fillId="0" borderId="78" xfId="0" applyBorder="1" applyAlignment="1">
      <alignment horizontal="left" vertical="center" wrapText="1"/>
    </xf>
    <xf numFmtId="0" fontId="0" fillId="4" borderId="14" xfId="0"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2" fillId="2" borderId="74" xfId="0" applyFont="1" applyFill="1" applyBorder="1" applyAlignment="1">
      <alignment horizontal="center" vertical="center" wrapText="1"/>
    </xf>
    <xf numFmtId="0" fontId="32" fillId="2" borderId="81" xfId="0" applyFont="1" applyFill="1" applyBorder="1" applyAlignment="1">
      <alignment horizontal="center" vertical="center" wrapText="1"/>
    </xf>
    <xf numFmtId="0" fontId="32" fillId="2" borderId="82" xfId="0" applyFont="1" applyFill="1" applyBorder="1" applyAlignment="1">
      <alignment horizontal="center" vertical="center" wrapText="1"/>
    </xf>
    <xf numFmtId="0" fontId="32" fillId="2" borderId="0" xfId="0" applyFont="1" applyFill="1" applyAlignment="1">
      <alignment horizontal="center" vertical="center" wrapText="1"/>
    </xf>
    <xf numFmtId="0" fontId="32" fillId="2" borderId="78" xfId="0" applyFont="1" applyFill="1" applyBorder="1" applyAlignment="1">
      <alignment horizontal="center" vertical="center" wrapText="1"/>
    </xf>
    <xf numFmtId="0" fontId="32" fillId="2" borderId="83" xfId="0" applyFont="1" applyFill="1" applyBorder="1" applyAlignment="1">
      <alignment horizontal="center" vertical="center" wrapText="1"/>
    </xf>
    <xf numFmtId="0" fontId="32" fillId="2" borderId="84" xfId="0" applyFont="1" applyFill="1" applyBorder="1" applyAlignment="1">
      <alignment horizontal="center" vertical="center" wrapText="1"/>
    </xf>
    <xf numFmtId="0" fontId="32" fillId="2" borderId="85" xfId="0" applyFont="1" applyFill="1" applyBorder="1" applyAlignment="1">
      <alignment horizontal="center" vertical="center" wrapText="1"/>
    </xf>
    <xf numFmtId="0" fontId="2" fillId="4" borderId="37"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38"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9" xfId="0" applyFont="1" applyFill="1" applyBorder="1" applyAlignment="1">
      <alignment horizontal="center" vertical="center"/>
    </xf>
    <xf numFmtId="0" fontId="34" fillId="4" borderId="37" xfId="0" applyFont="1" applyFill="1" applyBorder="1" applyAlignment="1">
      <alignment horizontal="right" vertical="center" wrapText="1"/>
    </xf>
    <xf numFmtId="0" fontId="34" fillId="4" borderId="4" xfId="0" applyFont="1" applyFill="1" applyBorder="1" applyAlignment="1">
      <alignment horizontal="right" vertical="center" wrapText="1"/>
    </xf>
    <xf numFmtId="0" fontId="2" fillId="2" borderId="85" xfId="0" applyFont="1" applyFill="1" applyBorder="1" applyAlignment="1">
      <alignment horizontal="center" vertical="center" wrapText="1"/>
    </xf>
    <xf numFmtId="168" fontId="0" fillId="7" borderId="104" xfId="0" applyNumberFormat="1" applyFill="1" applyBorder="1" applyAlignment="1">
      <alignment horizontal="center" vertical="center" wrapText="1"/>
    </xf>
    <xf numFmtId="168" fontId="0" fillId="7" borderId="105" xfId="0" applyNumberFormat="1" applyFill="1" applyBorder="1" applyAlignment="1">
      <alignment horizontal="center" vertical="center" wrapText="1"/>
    </xf>
    <xf numFmtId="168" fontId="0" fillId="7" borderId="48" xfId="0" applyNumberFormat="1" applyFill="1" applyBorder="1" applyAlignment="1">
      <alignment horizontal="center" vertical="center" wrapText="1"/>
    </xf>
    <xf numFmtId="168" fontId="0" fillId="7" borderId="80" xfId="0" applyNumberFormat="1" applyFill="1" applyBorder="1" applyAlignment="1">
      <alignment horizontal="center" vertical="center" wrapText="1"/>
    </xf>
    <xf numFmtId="168" fontId="0" fillId="7" borderId="86" xfId="0" applyNumberFormat="1" applyFill="1" applyBorder="1" applyAlignment="1">
      <alignment horizontal="center" vertical="center" wrapText="1"/>
    </xf>
    <xf numFmtId="168" fontId="0" fillId="7" borderId="79" xfId="0" applyNumberFormat="1" applyFill="1" applyBorder="1" applyAlignment="1">
      <alignment horizontal="center" vertical="center" wrapText="1"/>
    </xf>
    <xf numFmtId="0" fontId="46" fillId="4" borderId="18" xfId="0" applyFont="1" applyFill="1" applyBorder="1" applyAlignment="1">
      <alignment horizontal="center" vertical="center"/>
    </xf>
    <xf numFmtId="0" fontId="46" fillId="4" borderId="1" xfId="0" applyFont="1" applyFill="1" applyBorder="1" applyAlignment="1">
      <alignment horizontal="center" vertical="center"/>
    </xf>
    <xf numFmtId="0" fontId="47" fillId="4" borderId="1" xfId="0" applyFont="1" applyFill="1" applyBorder="1" applyAlignment="1">
      <alignment horizontal="center" vertical="center"/>
    </xf>
    <xf numFmtId="0" fontId="1" fillId="4" borderId="19" xfId="0" applyFont="1" applyFill="1" applyBorder="1" applyAlignment="1">
      <alignment horizontal="center" vertical="center"/>
    </xf>
    <xf numFmtId="0" fontId="47" fillId="4" borderId="2" xfId="0" applyFont="1" applyFill="1" applyBorder="1" applyAlignment="1">
      <alignment horizontal="center" vertical="center"/>
    </xf>
    <xf numFmtId="0" fontId="47" fillId="4" borderId="38" xfId="0" applyFont="1" applyFill="1" applyBorder="1" applyAlignment="1">
      <alignment horizontal="center" vertical="center"/>
    </xf>
    <xf numFmtId="0" fontId="0" fillId="4" borderId="90" xfId="0" applyFill="1" applyBorder="1" applyAlignment="1">
      <alignment horizontal="center" vertical="center" wrapText="1"/>
    </xf>
    <xf numFmtId="0" fontId="0" fillId="4" borderId="89" xfId="0" applyFill="1" applyBorder="1" applyAlignment="1">
      <alignment horizontal="center" vertical="center" wrapText="1"/>
    </xf>
    <xf numFmtId="0" fontId="0" fillId="4" borderId="70" xfId="0" applyFill="1" applyBorder="1" applyAlignment="1">
      <alignment horizontal="center" vertical="center" wrapText="1"/>
    </xf>
    <xf numFmtId="0" fontId="0" fillId="0" borderId="18" xfId="0" applyBorder="1" applyAlignment="1">
      <alignment horizontal="center" vertical="center"/>
    </xf>
    <xf numFmtId="0" fontId="0" fillId="0" borderId="1" xfId="0" applyBorder="1" applyAlignment="1">
      <alignment horizontal="center" vertical="center"/>
    </xf>
    <xf numFmtId="0" fontId="0" fillId="0" borderId="19" xfId="0" applyBorder="1" applyAlignment="1">
      <alignment horizontal="center" vertical="center"/>
    </xf>
    <xf numFmtId="0" fontId="0" fillId="0" borderId="2" xfId="0" applyBorder="1" applyAlignment="1">
      <alignment horizontal="center" vertical="center"/>
    </xf>
    <xf numFmtId="0" fontId="0" fillId="0" borderId="38" xfId="0" applyBorder="1" applyAlignment="1">
      <alignment horizontal="center" vertical="center"/>
    </xf>
    <xf numFmtId="0" fontId="0" fillId="4" borderId="88" xfId="0" applyFill="1" applyBorder="1" applyAlignment="1">
      <alignment horizontal="center" vertical="center" wrapText="1"/>
    </xf>
    <xf numFmtId="0" fontId="0" fillId="0" borderId="51" xfId="0" applyBorder="1" applyAlignment="1">
      <alignment horizontal="center" vertical="center"/>
    </xf>
    <xf numFmtId="0" fontId="0" fillId="0" borderId="26" xfId="0" applyBorder="1" applyAlignment="1">
      <alignment horizontal="center" vertical="center"/>
    </xf>
    <xf numFmtId="0" fontId="1" fillId="4" borderId="44" xfId="0" applyFont="1" applyFill="1" applyBorder="1" applyAlignment="1">
      <alignment horizontal="center" vertical="center" wrapText="1"/>
    </xf>
    <xf numFmtId="0" fontId="1" fillId="4" borderId="52" xfId="0" applyFont="1" applyFill="1" applyBorder="1" applyAlignment="1">
      <alignment horizontal="center" vertical="center" wrapText="1"/>
    </xf>
    <xf numFmtId="0" fontId="1" fillId="4" borderId="46" xfId="0" applyFont="1" applyFill="1" applyBorder="1" applyAlignment="1">
      <alignment horizontal="center" vertical="center" wrapText="1"/>
    </xf>
    <xf numFmtId="0" fontId="1" fillId="4" borderId="31" xfId="0" applyFont="1" applyFill="1" applyBorder="1" applyAlignment="1">
      <alignment horizontal="center" vertical="center" wrapText="1"/>
    </xf>
    <xf numFmtId="0" fontId="32" fillId="2" borderId="20" xfId="0" applyFont="1" applyFill="1" applyBorder="1" applyAlignment="1">
      <alignment horizontal="center" vertical="center" wrapText="1"/>
    </xf>
    <xf numFmtId="0" fontId="32" fillId="2" borderId="21" xfId="0" applyFont="1" applyFill="1" applyBorder="1" applyAlignment="1">
      <alignment horizontal="center" vertical="center" wrapText="1"/>
    </xf>
    <xf numFmtId="0" fontId="32" fillId="2" borderId="22" xfId="0" applyFont="1" applyFill="1" applyBorder="1" applyAlignment="1">
      <alignment horizontal="center" vertical="center" wrapText="1"/>
    </xf>
    <xf numFmtId="0" fontId="1" fillId="4" borderId="30" xfId="0" applyFont="1" applyFill="1" applyBorder="1" applyAlignment="1">
      <alignment horizontal="center" vertical="center" wrapText="1"/>
    </xf>
    <xf numFmtId="49" fontId="0" fillId="0" borderId="43" xfId="0" applyNumberFormat="1" applyBorder="1" applyAlignment="1">
      <alignment horizontal="left" vertical="center" wrapText="1"/>
    </xf>
    <xf numFmtId="49" fontId="0" fillId="0" borderId="61" xfId="0" applyNumberFormat="1" applyBorder="1" applyAlignment="1">
      <alignment horizontal="left" vertical="center" wrapText="1"/>
    </xf>
    <xf numFmtId="49" fontId="0" fillId="0" borderId="33" xfId="0" applyNumberFormat="1" applyBorder="1" applyAlignment="1">
      <alignment horizontal="left" vertical="center" wrapText="1"/>
    </xf>
    <xf numFmtId="0" fontId="0" fillId="0" borderId="43" xfId="0" applyBorder="1" applyAlignment="1">
      <alignment horizontal="left" vertical="center" wrapText="1"/>
    </xf>
    <xf numFmtId="0" fontId="0" fillId="0" borderId="47" xfId="0" applyBorder="1" applyAlignment="1">
      <alignment horizontal="left" vertical="center" wrapText="1"/>
    </xf>
    <xf numFmtId="0" fontId="0" fillId="0" borderId="82" xfId="0" applyBorder="1" applyAlignment="1">
      <alignment horizontal="left" vertical="center" wrapText="1"/>
    </xf>
    <xf numFmtId="0" fontId="1" fillId="4" borderId="64" xfId="0" applyFont="1" applyFill="1" applyBorder="1" applyAlignment="1">
      <alignment horizontal="center" vertical="center" wrapText="1"/>
    </xf>
    <xf numFmtId="0" fontId="1" fillId="4" borderId="65" xfId="0" applyFont="1" applyFill="1" applyBorder="1" applyAlignment="1">
      <alignment horizontal="center" vertical="center" wrapText="1"/>
    </xf>
    <xf numFmtId="0" fontId="1" fillId="4" borderId="66" xfId="0" applyFont="1" applyFill="1" applyBorder="1" applyAlignment="1">
      <alignment horizontal="center" vertical="center" wrapText="1"/>
    </xf>
    <xf numFmtId="0" fontId="51" fillId="4" borderId="34" xfId="0" applyFont="1" applyFill="1" applyBorder="1" applyAlignment="1">
      <alignment horizontal="center" vertical="center"/>
    </xf>
    <xf numFmtId="0" fontId="51" fillId="4" borderId="35" xfId="0" applyFont="1" applyFill="1" applyBorder="1" applyAlignment="1">
      <alignment horizontal="center" vertical="center"/>
    </xf>
    <xf numFmtId="0" fontId="51" fillId="4" borderId="36"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168" fontId="1" fillId="2" borderId="3" xfId="0" applyNumberFormat="1" applyFont="1" applyFill="1" applyBorder="1" applyAlignment="1">
      <alignment horizontal="center" vertical="center"/>
    </xf>
    <xf numFmtId="168" fontId="1" fillId="2" borderId="38" xfId="0" applyNumberFormat="1" applyFont="1" applyFill="1" applyBorder="1" applyAlignment="1">
      <alignment horizontal="center" vertical="center"/>
    </xf>
    <xf numFmtId="168" fontId="1" fillId="2" borderId="37"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1" fillId="2" borderId="38" xfId="0" applyFont="1" applyFill="1" applyBorder="1" applyAlignment="1">
      <alignment horizontal="center" vertical="center"/>
    </xf>
    <xf numFmtId="168" fontId="0" fillId="0" borderId="37" xfId="0" applyNumberFormat="1" applyBorder="1" applyAlignment="1">
      <alignment horizontal="center" vertical="center" wrapText="1"/>
    </xf>
    <xf numFmtId="168" fontId="0" fillId="0" borderId="38" xfId="0" applyNumberFormat="1" applyBorder="1" applyAlignment="1">
      <alignment horizontal="center" vertical="center" wrapText="1"/>
    </xf>
    <xf numFmtId="0" fontId="1" fillId="4" borderId="73" xfId="0" applyFont="1" applyFill="1" applyBorder="1" applyAlignment="1">
      <alignment horizontal="center" vertical="center" wrapText="1"/>
    </xf>
    <xf numFmtId="0" fontId="1" fillId="4" borderId="81" xfId="0" applyFont="1" applyFill="1" applyBorder="1" applyAlignment="1">
      <alignment horizontal="center" vertical="center" wrapText="1"/>
    </xf>
    <xf numFmtId="0" fontId="1" fillId="4" borderId="83" xfId="0" applyFont="1" applyFill="1" applyBorder="1" applyAlignment="1">
      <alignment horizontal="center" vertical="center" wrapText="1"/>
    </xf>
    <xf numFmtId="0" fontId="1" fillId="4" borderId="85" xfId="0" applyFont="1" applyFill="1" applyBorder="1" applyAlignment="1">
      <alignment horizontal="center" vertical="center" wrapText="1"/>
    </xf>
    <xf numFmtId="0" fontId="1" fillId="4" borderId="112" xfId="0" applyFont="1" applyFill="1" applyBorder="1" applyAlignment="1">
      <alignment horizontal="center" vertical="center"/>
    </xf>
    <xf numFmtId="0" fontId="1" fillId="4" borderId="79" xfId="0" applyFont="1" applyFill="1" applyBorder="1" applyAlignment="1">
      <alignment horizontal="center" vertical="center"/>
    </xf>
    <xf numFmtId="0" fontId="1" fillId="4" borderId="51" xfId="0" applyFont="1" applyFill="1" applyBorder="1" applyAlignment="1">
      <alignment horizontal="center" vertical="center"/>
    </xf>
    <xf numFmtId="0" fontId="1" fillId="4" borderId="26"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51"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80" xfId="0" applyFont="1" applyFill="1" applyBorder="1" applyAlignment="1">
      <alignment horizontal="center" vertical="center"/>
    </xf>
    <xf numFmtId="0" fontId="1" fillId="4" borderId="86" xfId="0" applyFont="1" applyFill="1" applyBorder="1" applyAlignment="1">
      <alignment horizontal="center" vertical="center"/>
    </xf>
    <xf numFmtId="0" fontId="33" fillId="4" borderId="2" xfId="0" applyFont="1" applyFill="1" applyBorder="1" applyAlignment="1">
      <alignment horizontal="center" vertical="center" wrapText="1"/>
    </xf>
    <xf numFmtId="0" fontId="33" fillId="4" borderId="4" xfId="0" applyFont="1" applyFill="1" applyBorder="1" applyAlignment="1">
      <alignment horizontal="center" vertical="center" wrapText="1"/>
    </xf>
    <xf numFmtId="0" fontId="33" fillId="3" borderId="37" xfId="0" applyFont="1" applyFill="1" applyBorder="1" applyAlignment="1">
      <alignment horizontal="center" vertical="center"/>
    </xf>
    <xf numFmtId="0" fontId="33" fillId="3" borderId="3" xfId="0" applyFont="1" applyFill="1" applyBorder="1" applyAlignment="1">
      <alignment horizontal="center" vertical="center"/>
    </xf>
    <xf numFmtId="0" fontId="33" fillId="3" borderId="38" xfId="0" applyFont="1" applyFill="1" applyBorder="1" applyAlignment="1">
      <alignment horizontal="center" vertical="center"/>
    </xf>
    <xf numFmtId="0" fontId="33" fillId="3" borderId="37"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38" xfId="0" applyFont="1" applyFill="1" applyBorder="1" applyAlignment="1">
      <alignment horizontal="center" vertical="center" wrapText="1"/>
    </xf>
    <xf numFmtId="0" fontId="0" fillId="4" borderId="8" xfId="0" applyFill="1" applyBorder="1" applyAlignment="1">
      <alignment horizontal="center" vertical="center" wrapText="1"/>
    </xf>
    <xf numFmtId="0" fontId="0" fillId="4" borderId="5" xfId="0" applyFill="1" applyBorder="1" applyAlignment="1">
      <alignment horizontal="center" vertical="center" wrapText="1"/>
    </xf>
    <xf numFmtId="169" fontId="0" fillId="0" borderId="37" xfId="0" applyNumberFormat="1" applyBorder="1" applyAlignment="1">
      <alignment horizontal="center" vertical="center" wrapText="1"/>
    </xf>
    <xf numFmtId="169" fontId="0" fillId="0" borderId="3" xfId="0" applyNumberFormat="1" applyBorder="1" applyAlignment="1">
      <alignment horizontal="center" vertical="center" wrapText="1"/>
    </xf>
    <xf numFmtId="169" fontId="0" fillId="0" borderId="38" xfId="0" applyNumberFormat="1" applyBorder="1" applyAlignment="1">
      <alignment horizontal="center" vertical="center" wrapText="1"/>
    </xf>
    <xf numFmtId="0" fontId="0" fillId="4" borderId="32" xfId="0" applyFill="1" applyBorder="1" applyAlignment="1">
      <alignment horizontal="center" vertical="center" wrapText="1"/>
    </xf>
    <xf numFmtId="0" fontId="15" fillId="4" borderId="72" xfId="0" applyFont="1" applyFill="1" applyBorder="1" applyAlignment="1">
      <alignment horizontal="center" vertical="center" wrapText="1"/>
    </xf>
    <xf numFmtId="0" fontId="15" fillId="4" borderId="87" xfId="0" applyFont="1" applyFill="1" applyBorder="1" applyAlignment="1">
      <alignment horizontal="center" vertical="center" wrapText="1"/>
    </xf>
    <xf numFmtId="0" fontId="1" fillId="2" borderId="95" xfId="0" applyFont="1" applyFill="1" applyBorder="1" applyAlignment="1">
      <alignment horizontal="center" vertical="center" wrapText="1"/>
    </xf>
    <xf numFmtId="0" fontId="1" fillId="2" borderId="96" xfId="0" applyFont="1" applyFill="1" applyBorder="1" applyAlignment="1">
      <alignment horizontal="center" vertical="center" wrapText="1"/>
    </xf>
    <xf numFmtId="0" fontId="32" fillId="2" borderId="34" xfId="0" applyFont="1" applyFill="1" applyBorder="1" applyAlignment="1">
      <alignment horizontal="center" vertical="center"/>
    </xf>
    <xf numFmtId="0" fontId="32" fillId="2" borderId="35" xfId="0" applyFont="1" applyFill="1" applyBorder="1" applyAlignment="1">
      <alignment horizontal="center" vertical="center"/>
    </xf>
    <xf numFmtId="3" fontId="0" fillId="3" borderId="80" xfId="0" applyNumberFormat="1" applyFill="1" applyBorder="1" applyAlignment="1">
      <alignment horizontal="center" vertical="center" wrapText="1"/>
    </xf>
    <xf numFmtId="3" fontId="0" fillId="3" borderId="118" xfId="0" applyNumberFormat="1" applyFill="1" applyBorder="1" applyAlignment="1">
      <alignment horizontal="center" vertical="center" wrapText="1"/>
    </xf>
    <xf numFmtId="3" fontId="0" fillId="0" borderId="84" xfId="0" applyNumberFormat="1" applyBorder="1" applyAlignment="1">
      <alignment horizontal="center" vertical="center" wrapText="1"/>
    </xf>
    <xf numFmtId="3" fontId="0" fillId="0" borderId="85" xfId="0" applyNumberFormat="1" applyBorder="1" applyAlignment="1">
      <alignment horizontal="center" vertical="center" wrapText="1"/>
    </xf>
    <xf numFmtId="0" fontId="1" fillId="4" borderId="8"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56" fillId="4" borderId="8" xfId="0" applyFont="1" applyFill="1" applyBorder="1" applyAlignment="1">
      <alignment horizontal="center" vertical="center" wrapText="1"/>
    </xf>
    <xf numFmtId="0" fontId="56" fillId="4" borderId="5"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4" borderId="36"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4" borderId="101" xfId="0" applyFont="1" applyFill="1" applyBorder="1" applyAlignment="1">
      <alignment horizontal="center" vertical="center" wrapText="1"/>
    </xf>
    <xf numFmtId="0" fontId="0" fillId="0" borderId="37" xfId="0" applyBorder="1" applyAlignment="1">
      <alignment horizontal="center" wrapText="1"/>
    </xf>
    <xf numFmtId="0" fontId="0" fillId="0" borderId="3" xfId="0" applyBorder="1" applyAlignment="1">
      <alignment horizontal="center" wrapText="1"/>
    </xf>
    <xf numFmtId="0" fontId="0" fillId="0" borderId="37" xfId="0" applyBorder="1" applyAlignment="1">
      <alignment horizontal="center" vertical="center" wrapText="1"/>
    </xf>
    <xf numFmtId="0" fontId="0" fillId="0" borderId="3" xfId="0" applyBorder="1" applyAlignment="1">
      <alignment horizontal="center" vertical="center" wrapText="1"/>
    </xf>
    <xf numFmtId="0" fontId="0" fillId="0" borderId="37" xfId="0" applyBorder="1" applyAlignment="1">
      <alignment horizontal="center" vertical="center"/>
    </xf>
    <xf numFmtId="0" fontId="0" fillId="0" borderId="3" xfId="0" applyBorder="1" applyAlignment="1">
      <alignment horizontal="center" vertical="center"/>
    </xf>
    <xf numFmtId="0" fontId="31" fillId="4" borderId="20" xfId="0" applyFont="1" applyFill="1" applyBorder="1" applyAlignment="1">
      <alignment horizontal="center" vertical="center" wrapText="1"/>
    </xf>
    <xf numFmtId="0" fontId="31" fillId="4" borderId="21" xfId="0" applyFont="1" applyFill="1" applyBorder="1" applyAlignment="1">
      <alignment horizontal="center" vertical="center" wrapText="1"/>
    </xf>
    <xf numFmtId="0" fontId="31" fillId="4" borderId="22" xfId="0" applyFont="1" applyFill="1" applyBorder="1" applyAlignment="1">
      <alignment horizontal="center" vertical="center" wrapText="1"/>
    </xf>
    <xf numFmtId="0" fontId="0" fillId="0" borderId="54" xfId="0" applyBorder="1" applyAlignment="1">
      <alignment horizontal="center" wrapText="1"/>
    </xf>
    <xf numFmtId="0" fontId="0" fillId="0" borderId="6" xfId="0" applyBorder="1" applyAlignment="1">
      <alignment horizontal="center" wrapText="1"/>
    </xf>
    <xf numFmtId="0" fontId="9" fillId="0" borderId="108" xfId="1" applyBorder="1" applyAlignment="1">
      <alignment horizontal="left" vertical="center" wrapText="1"/>
    </xf>
    <xf numFmtId="0" fontId="9" fillId="0" borderId="55" xfId="1" applyBorder="1" applyAlignment="1">
      <alignment horizontal="left" vertical="center" wrapText="1"/>
    </xf>
    <xf numFmtId="0" fontId="0" fillId="0" borderId="80" xfId="0" applyBorder="1" applyAlignment="1">
      <alignment horizontal="center" vertical="center" wrapText="1"/>
    </xf>
    <xf numFmtId="0" fontId="0" fillId="0" borderId="86" xfId="0" applyBorder="1" applyAlignment="1">
      <alignment horizontal="center" vertical="center" wrapText="1"/>
    </xf>
    <xf numFmtId="0" fontId="1" fillId="0" borderId="73" xfId="0" applyFont="1" applyBorder="1" applyAlignment="1">
      <alignment horizontal="center" wrapText="1"/>
    </xf>
    <xf numFmtId="0" fontId="1" fillId="0" borderId="74" xfId="0" applyFont="1" applyBorder="1" applyAlignment="1">
      <alignment horizontal="center" wrapText="1"/>
    </xf>
    <xf numFmtId="0" fontId="0" fillId="4" borderId="113" xfId="0" applyFill="1" applyBorder="1" applyAlignment="1">
      <alignment horizontal="center" vertical="center" wrapText="1"/>
    </xf>
    <xf numFmtId="0" fontId="0" fillId="4" borderId="82" xfId="0" applyFill="1" applyBorder="1" applyAlignment="1">
      <alignment horizontal="center" vertical="center" wrapText="1"/>
    </xf>
    <xf numFmtId="0" fontId="0" fillId="4" borderId="129" xfId="0" applyFill="1" applyBorder="1" applyAlignment="1">
      <alignment horizontal="center" vertical="center" wrapText="1"/>
    </xf>
    <xf numFmtId="0" fontId="0" fillId="4" borderId="130" xfId="0" applyFill="1" applyBorder="1" applyAlignment="1">
      <alignment horizontal="center" vertical="center" wrapText="1"/>
    </xf>
    <xf numFmtId="0" fontId="12" fillId="0" borderId="2" xfId="0" applyFont="1"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131" xfId="0" applyBorder="1" applyAlignment="1">
      <alignment horizontal="left" vertical="center"/>
    </xf>
    <xf numFmtId="0" fontId="0" fillId="4" borderId="106" xfId="0" applyFill="1" applyBorder="1" applyAlignment="1">
      <alignment horizontal="center" vertical="center" wrapText="1"/>
    </xf>
    <xf numFmtId="0" fontId="0" fillId="4" borderId="104" xfId="0" applyFill="1" applyBorder="1" applyAlignment="1">
      <alignment horizontal="center" vertical="center" wrapText="1"/>
    </xf>
    <xf numFmtId="0" fontId="9" fillId="0" borderId="38" xfId="1" applyBorder="1" applyAlignment="1">
      <alignment vertical="center" wrapText="1"/>
    </xf>
    <xf numFmtId="0" fontId="0" fillId="0" borderId="38" xfId="0" applyBorder="1" applyAlignment="1">
      <alignment vertical="center" wrapText="1"/>
    </xf>
    <xf numFmtId="0" fontId="9" fillId="0" borderId="38" xfId="1" applyBorder="1" applyAlignment="1">
      <alignment vertical="center"/>
    </xf>
    <xf numFmtId="0" fontId="9" fillId="0" borderId="79" xfId="1" applyBorder="1" applyAlignment="1">
      <alignment vertical="center"/>
    </xf>
    <xf numFmtId="0" fontId="0" fillId="0" borderId="38" xfId="0" applyBorder="1" applyAlignment="1">
      <alignment vertical="center"/>
    </xf>
    <xf numFmtId="0" fontId="0" fillId="0" borderId="0" xfId="0" applyAlignment="1">
      <alignment horizontal="center" wrapText="1"/>
    </xf>
    <xf numFmtId="0" fontId="0" fillId="0" borderId="84" xfId="0" applyBorder="1" applyAlignment="1">
      <alignment horizontal="left" vertical="center" wrapText="1"/>
    </xf>
    <xf numFmtId="0" fontId="0" fillId="0" borderId="1" xfId="0" applyBorder="1" applyAlignment="1">
      <alignment horizontal="left" vertical="center" wrapText="1"/>
    </xf>
    <xf numFmtId="0" fontId="9" fillId="0" borderId="1" xfId="1" applyBorder="1" applyAlignment="1">
      <alignment horizontal="left" vertical="center"/>
    </xf>
  </cellXfs>
  <cellStyles count="3">
    <cellStyle name="Currency" xfId="2" builtinId="4"/>
    <cellStyle name="Hyperlink" xfId="1" builtinId="8"/>
    <cellStyle name="Normal" xfId="0" builtinId="0"/>
  </cellStyles>
  <dxfs count="3">
    <dxf>
      <font>
        <color rgb="FF9C0006"/>
      </font>
      <fill>
        <patternFill>
          <bgColor rgb="FFFFC7CE"/>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DDEBF7"/>
      <color rgb="FFFECB86"/>
      <color rgb="FF8FD1A0"/>
      <color rgb="FFF97F82"/>
      <color rgb="FFFDBB63"/>
      <color rgb="FFFDA939"/>
      <color rgb="FFFDB24D"/>
      <color rgb="FF63BE7B"/>
      <color rgb="FFF8696B"/>
      <color rgb="FFFFEA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218610</xdr:colOff>
      <xdr:row>4</xdr:row>
      <xdr:rowOff>7876</xdr:rowOff>
    </xdr:from>
    <xdr:ext cx="4603761" cy="304561"/>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E8C08ACB-9CF2-41A0-B8FA-93FE61514058}"/>
                </a:ext>
              </a:extLst>
            </xdr:cNvPr>
            <xdr:cNvSpPr txBox="1"/>
          </xdr:nvSpPr>
          <xdr:spPr>
            <a:xfrm>
              <a:off x="708467" y="998476"/>
              <a:ext cx="4603761" cy="30456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pPr/>
              <a14:m>
                <m:oMathPara xmlns:m="http://schemas.openxmlformats.org/officeDocument/2006/math">
                  <m:oMath>
                    <m:r>
                      <a:rPr lang="es-CO" sz="1400" b="1" i="1">
                        <a:latin typeface="Cambria Math" panose="02040503050406030204" pitchFamily="18" charset="0"/>
                      </a:rPr>
                      <m:t>𝑬𝒙𝒑𝒐𝒏𝒆𝒏𝒕𝒊𝒂𝒍</m:t>
                    </m:r>
                    <m:r>
                      <a:rPr lang="es-CO" sz="1400" b="1" i="1">
                        <a:latin typeface="Cambria Math" panose="02040503050406030204" pitchFamily="18" charset="0"/>
                      </a:rPr>
                      <m:t> </m:t>
                    </m:r>
                    <m:r>
                      <a:rPr lang="es-CO" sz="1400" b="1" i="1">
                        <a:latin typeface="Cambria Math" panose="02040503050406030204" pitchFamily="18" charset="0"/>
                      </a:rPr>
                      <m:t>𝒅𝒆𝒄𝒂𝒚</m:t>
                    </m:r>
                    <m:r>
                      <a:rPr lang="es-CO" sz="1400" b="1" i="1">
                        <a:latin typeface="Cambria Math" panose="02040503050406030204" pitchFamily="18" charset="0"/>
                      </a:rPr>
                      <m:t> </m:t>
                    </m:r>
                    <m:r>
                      <a:rPr lang="es-CO" sz="1400" b="1" i="1">
                        <a:latin typeface="Cambria Math" panose="02040503050406030204" pitchFamily="18" charset="0"/>
                      </a:rPr>
                      <m:t>𝒎𝒐𝒅𝒆𝒍</m:t>
                    </m:r>
                    <m:r>
                      <a:rPr lang="es-CO" sz="1400" b="1" i="1">
                        <a:latin typeface="Cambria Math" panose="02040503050406030204" pitchFamily="18" charset="0"/>
                      </a:rPr>
                      <m:t>→    </m:t>
                    </m:r>
                    <m:r>
                      <a:rPr lang="es-CO" sz="1400" b="1" i="1">
                        <a:latin typeface="Cambria Math" panose="02040503050406030204" pitchFamily="18" charset="0"/>
                      </a:rPr>
                      <m:t>𝑰</m:t>
                    </m:r>
                    <m:d>
                      <m:dPr>
                        <m:ctrlPr>
                          <a:rPr lang="es-CO" sz="1400" b="1" i="1">
                            <a:latin typeface="Cambria Math" panose="02040503050406030204" pitchFamily="18" charset="0"/>
                          </a:rPr>
                        </m:ctrlPr>
                      </m:dPr>
                      <m:e>
                        <m:r>
                          <a:rPr lang="es-CO" sz="1400" b="1" i="1">
                            <a:latin typeface="Cambria Math" panose="02040503050406030204" pitchFamily="18" charset="0"/>
                          </a:rPr>
                          <m:t>𝒏</m:t>
                        </m:r>
                      </m:e>
                    </m:d>
                    <m:r>
                      <a:rPr lang="es-CO" sz="1400" b="1" i="1">
                        <a:latin typeface="Cambria Math" panose="02040503050406030204" pitchFamily="18" charset="0"/>
                      </a:rPr>
                      <m:t>=</m:t>
                    </m:r>
                    <m:r>
                      <a:rPr lang="es-CO" sz="1400" b="1" i="1">
                        <a:latin typeface="Cambria Math" panose="02040503050406030204" pitchFamily="18" charset="0"/>
                      </a:rPr>
                      <m:t>𝑰𝒎𝒂𝒙</m:t>
                    </m:r>
                    <m:r>
                      <a:rPr lang="es-CO" sz="1400" b="1" i="1">
                        <a:latin typeface="Cambria Math" panose="02040503050406030204" pitchFamily="18" charset="0"/>
                        <a:ea typeface="Cambria Math" panose="02040503050406030204" pitchFamily="18" charset="0"/>
                      </a:rPr>
                      <m:t>(</m:t>
                    </m:r>
                    <m:r>
                      <a:rPr lang="es-CO" sz="1400" b="1" i="1">
                        <a:latin typeface="Cambria Math" panose="02040503050406030204" pitchFamily="18" charset="0"/>
                        <a:ea typeface="Cambria Math" panose="02040503050406030204" pitchFamily="18" charset="0"/>
                      </a:rPr>
                      <m:t>𝟏</m:t>
                    </m:r>
                    <m:r>
                      <a:rPr lang="es-CO" sz="1400" b="1" i="1">
                        <a:latin typeface="Cambria Math" panose="02040503050406030204" pitchFamily="18" charset="0"/>
                        <a:ea typeface="Cambria Math" panose="02040503050406030204" pitchFamily="18" charset="0"/>
                      </a:rPr>
                      <m:t>−</m:t>
                    </m:r>
                    <m:sSup>
                      <m:sSupPr>
                        <m:ctrlPr>
                          <a:rPr lang="es-CO" sz="1400" b="1" i="1">
                            <a:latin typeface="Cambria Math" panose="02040503050406030204" pitchFamily="18" charset="0"/>
                            <a:ea typeface="Cambria Math" panose="02040503050406030204" pitchFamily="18" charset="0"/>
                          </a:rPr>
                        </m:ctrlPr>
                      </m:sSupPr>
                      <m:e>
                        <m:r>
                          <a:rPr lang="es-CO" sz="1400" b="1" i="1">
                            <a:latin typeface="Cambria Math" panose="02040503050406030204" pitchFamily="18" charset="0"/>
                            <a:ea typeface="Cambria Math" panose="02040503050406030204" pitchFamily="18" charset="0"/>
                          </a:rPr>
                          <m:t>𝒆</m:t>
                        </m:r>
                      </m:e>
                      <m:sup>
                        <m:r>
                          <a:rPr lang="es-CO" sz="1400" b="1" i="1">
                            <a:latin typeface="Cambria Math" panose="02040503050406030204" pitchFamily="18" charset="0"/>
                            <a:ea typeface="Cambria Math" panose="02040503050406030204" pitchFamily="18" charset="0"/>
                          </a:rPr>
                          <m:t>−</m:t>
                        </m:r>
                        <m:r>
                          <a:rPr lang="es-CO" sz="1400" b="1" i="1">
                            <a:latin typeface="Cambria Math" panose="02040503050406030204" pitchFamily="18" charset="0"/>
                            <a:ea typeface="Cambria Math" panose="02040503050406030204" pitchFamily="18" charset="0"/>
                          </a:rPr>
                          <m:t>𝒃𝒏</m:t>
                        </m:r>
                      </m:sup>
                    </m:sSup>
                    <m:r>
                      <a:rPr lang="es-CO" sz="1400" b="1" i="1">
                        <a:latin typeface="Cambria Math" panose="02040503050406030204" pitchFamily="18" charset="0"/>
                        <a:ea typeface="Cambria Math" panose="02040503050406030204" pitchFamily="18" charset="0"/>
                      </a:rPr>
                      <m:t>)</m:t>
                    </m:r>
                    <m:r>
                      <a:rPr lang="es-CO" sz="1400" b="1" i="1">
                        <a:latin typeface="Cambria Math" panose="02040503050406030204" pitchFamily="18" charset="0"/>
                      </a:rPr>
                      <m:t> </m:t>
                    </m:r>
                  </m:oMath>
                </m:oMathPara>
              </a14:m>
              <a:endParaRPr lang="es-CO" sz="1400" b="1"/>
            </a:p>
          </xdr:txBody>
        </xdr:sp>
      </mc:Choice>
      <mc:Fallback xmlns="">
        <xdr:sp macro="" textlink="">
          <xdr:nvSpPr>
            <xdr:cNvPr id="2" name="CuadroTexto 1">
              <a:extLst>
                <a:ext uri="{FF2B5EF4-FFF2-40B4-BE49-F238E27FC236}">
                  <a16:creationId xmlns:a16="http://schemas.microsoft.com/office/drawing/2014/main" id="{E8C08ACB-9CF2-41A0-B8FA-93FE61514058}"/>
                </a:ext>
              </a:extLst>
            </xdr:cNvPr>
            <xdr:cNvSpPr txBox="1"/>
          </xdr:nvSpPr>
          <xdr:spPr>
            <a:xfrm>
              <a:off x="708467" y="998476"/>
              <a:ext cx="4603761" cy="30456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pPr/>
              <a:r>
                <a:rPr lang="es-CO" sz="1400" b="1" i="0">
                  <a:latin typeface="Cambria Math" panose="02040503050406030204" pitchFamily="18" charset="0"/>
                </a:rPr>
                <a:t>𝑬𝒙𝒑𝒐𝒏𝒆𝒏𝒕𝒊𝒂𝒍 𝒅𝒆𝒄𝒂𝒚 𝒎𝒐𝒅𝒆𝒍→    𝑰(𝒏)=𝑰𝒎𝒂𝒙</a:t>
              </a:r>
              <a:r>
                <a:rPr lang="es-CO" sz="1400" b="1" i="0">
                  <a:latin typeface="Cambria Math" panose="02040503050406030204" pitchFamily="18" charset="0"/>
                  <a:ea typeface="Cambria Math" panose="02040503050406030204" pitchFamily="18" charset="0"/>
                </a:rPr>
                <a:t>(𝟏−𝒆^(−𝒃𝒏))</a:t>
              </a:r>
              <a:r>
                <a:rPr lang="es-CO" sz="1400" b="1" i="0">
                  <a:latin typeface="Cambria Math" panose="02040503050406030204" pitchFamily="18" charset="0"/>
                </a:rPr>
                <a:t> </a:t>
              </a:r>
              <a:endParaRPr lang="es-CO" sz="1400" b="1"/>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21</xdr:col>
      <xdr:colOff>819897</xdr:colOff>
      <xdr:row>12</xdr:row>
      <xdr:rowOff>86302</xdr:rowOff>
    </xdr:from>
    <xdr:ext cx="1748043" cy="279564"/>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8D555E30-FB70-4158-8605-9C6DF779C052}"/>
                </a:ext>
              </a:extLst>
            </xdr:cNvPr>
            <xdr:cNvSpPr txBox="1"/>
          </xdr:nvSpPr>
          <xdr:spPr>
            <a:xfrm>
              <a:off x="18673557" y="3065722"/>
              <a:ext cx="1748043" cy="279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14:m>
                <m:oMath xmlns:m="http://schemas.openxmlformats.org/officeDocument/2006/math">
                  <m:r>
                    <a:rPr lang="es-CO" sz="1100" b="0" i="1">
                      <a:latin typeface="Cambria Math" panose="02040503050406030204" pitchFamily="18" charset="0"/>
                    </a:rPr>
                    <m:t>𝑁𝑖</m:t>
                  </m:r>
                  <m:r>
                    <a:rPr lang="es-CO" sz="1100" i="1">
                      <a:latin typeface="Cambria Math" panose="02040503050406030204" pitchFamily="18" charset="0"/>
                    </a:rPr>
                    <m:t>=</m:t>
                  </m:r>
                  <m:f>
                    <m:fPr>
                      <m:ctrlPr>
                        <a:rPr lang="es-CO" sz="1100" b="0" i="1">
                          <a:latin typeface="Cambria Math" panose="02040503050406030204" pitchFamily="18" charset="0"/>
                        </a:rPr>
                      </m:ctrlPr>
                    </m:fPr>
                    <m:num>
                      <m:r>
                        <a:rPr lang="es-CO" sz="1100" b="0" i="1">
                          <a:latin typeface="Cambria Math" panose="02040503050406030204" pitchFamily="18" charset="0"/>
                        </a:rPr>
                        <m:t>𝐶𝑖</m:t>
                      </m:r>
                    </m:num>
                    <m:den>
                      <m:nary>
                        <m:naryPr>
                          <m:chr m:val="∑"/>
                          <m:limLoc m:val="subSup"/>
                          <m:supHide m:val="on"/>
                          <m:ctrlPr>
                            <a:rPr lang="es-CO" sz="1100" b="0" i="1">
                              <a:latin typeface="Cambria Math" panose="02040503050406030204" pitchFamily="18" charset="0"/>
                            </a:rPr>
                          </m:ctrlPr>
                        </m:naryPr>
                        <m:sub>
                          <m:r>
                            <m:rPr>
                              <m:brk m:alnAt="9"/>
                            </m:rPr>
                            <a:rPr lang="es-CO" sz="1100" b="0" i="1">
                              <a:latin typeface="Cambria Math" panose="02040503050406030204" pitchFamily="18" charset="0"/>
                            </a:rPr>
                            <m:t>𝑖</m:t>
                          </m:r>
                        </m:sub>
                        <m:sup/>
                        <m:e>
                          <m:r>
                            <a:rPr lang="es-CO" sz="1100" b="0" i="1">
                              <a:latin typeface="Cambria Math" panose="02040503050406030204" pitchFamily="18" charset="0"/>
                            </a:rPr>
                            <m:t>𝐶𝑖</m:t>
                          </m:r>
                        </m:e>
                      </m:nary>
                    </m:den>
                  </m:f>
                </m:oMath>
              </a14:m>
              <a:r>
                <a:rPr lang="es-CO" sz="1100"/>
                <a:t> 	</a:t>
              </a:r>
              <a14:m>
                <m:oMath xmlns:m="http://schemas.openxmlformats.org/officeDocument/2006/math">
                  <m:r>
                    <a:rPr lang="es-CO" sz="1100" b="0" i="1">
                      <a:latin typeface="Cambria Math" panose="02040503050406030204" pitchFamily="18" charset="0"/>
                    </a:rPr>
                    <m:t>0&lt;</m:t>
                  </m:r>
                  <m:r>
                    <a:rPr lang="es-CO" sz="1100" b="0" i="1">
                      <a:latin typeface="Cambria Math" panose="02040503050406030204" pitchFamily="18" charset="0"/>
                    </a:rPr>
                    <m:t>𝑁𝑖</m:t>
                  </m:r>
                  <m:r>
                    <a:rPr lang="es-CO" sz="1100" b="0" i="1">
                      <a:latin typeface="Cambria Math" panose="02040503050406030204" pitchFamily="18" charset="0"/>
                    </a:rPr>
                    <m:t>&lt;1</m:t>
                  </m:r>
                </m:oMath>
              </a14:m>
              <a:endParaRPr lang="es-CO" sz="1100"/>
            </a:p>
          </xdr:txBody>
        </xdr:sp>
      </mc:Choice>
      <mc:Fallback xmlns="">
        <xdr:sp macro="" textlink="">
          <xdr:nvSpPr>
            <xdr:cNvPr id="2" name="CuadroTexto 1">
              <a:extLst>
                <a:ext uri="{FF2B5EF4-FFF2-40B4-BE49-F238E27FC236}">
                  <a16:creationId xmlns:a16="http://schemas.microsoft.com/office/drawing/2014/main" id="{8D555E30-FB70-4158-8605-9C6DF779C052}"/>
                </a:ext>
              </a:extLst>
            </xdr:cNvPr>
            <xdr:cNvSpPr txBox="1"/>
          </xdr:nvSpPr>
          <xdr:spPr>
            <a:xfrm>
              <a:off x="18673557" y="3065722"/>
              <a:ext cx="1748043" cy="279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s-CO" sz="1100" b="0" i="0">
                  <a:latin typeface="Cambria Math" panose="02040503050406030204" pitchFamily="18" charset="0"/>
                </a:rPr>
                <a:t>𝑁𝑖</a:t>
              </a:r>
              <a:r>
                <a:rPr lang="es-CO" sz="1100" i="0">
                  <a:latin typeface="Cambria Math" panose="02040503050406030204" pitchFamily="18" charset="0"/>
                </a:rPr>
                <a:t>=</a:t>
              </a:r>
              <a:r>
                <a:rPr lang="es-CO" sz="1100" b="0" i="0">
                  <a:latin typeface="Cambria Math" panose="02040503050406030204" pitchFamily="18" charset="0"/>
                </a:rPr>
                <a:t>𝐶𝑖/(∑2_𝑖▒𝐶𝑖)</a:t>
              </a:r>
              <a:r>
                <a:rPr lang="es-CO" sz="1100"/>
                <a:t> 	</a:t>
              </a:r>
              <a:r>
                <a:rPr lang="es-CO" sz="1100" b="0" i="0">
                  <a:latin typeface="Cambria Math" panose="02040503050406030204" pitchFamily="18" charset="0"/>
                </a:rPr>
                <a:t>0&lt;𝑁𝑖&lt;1</a:t>
              </a:r>
              <a:endParaRPr lang="es-CO" sz="1100"/>
            </a:p>
          </xdr:txBody>
        </xdr:sp>
      </mc:Fallback>
    </mc:AlternateContent>
    <xdr:clientData/>
  </xdr:oneCellAnchor>
  <xdr:oneCellAnchor>
    <xdr:from>
      <xdr:col>22</xdr:col>
      <xdr:colOff>2026920</xdr:colOff>
      <xdr:row>14</xdr:row>
      <xdr:rowOff>11723</xdr:rowOff>
    </xdr:from>
    <xdr:ext cx="398635" cy="172227"/>
    <mc:AlternateContent xmlns:mc="http://schemas.openxmlformats.org/markup-compatibility/2006" xmlns:a14="http://schemas.microsoft.com/office/drawing/2010/main">
      <mc:Choice Requires="a14">
        <xdr:sp macro="" textlink="">
          <xdr:nvSpPr>
            <xdr:cNvPr id="3" name="CuadroTexto 2">
              <a:extLst>
                <a:ext uri="{FF2B5EF4-FFF2-40B4-BE49-F238E27FC236}">
                  <a16:creationId xmlns:a16="http://schemas.microsoft.com/office/drawing/2014/main" id="{93068392-7E10-4A03-A797-30519B219216}"/>
                </a:ext>
              </a:extLst>
            </xdr:cNvPr>
            <xdr:cNvSpPr txBox="1"/>
          </xdr:nvSpPr>
          <xdr:spPr>
            <a:xfrm>
              <a:off x="21008340" y="3356903"/>
              <a:ext cx="39863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nary>
                    <m:naryPr>
                      <m:chr m:val="∑"/>
                      <m:limLoc m:val="subSup"/>
                      <m:supHide m:val="on"/>
                      <m:ctrlPr>
                        <a:rPr lang="es-CO" sz="1100" b="0" i="1">
                          <a:latin typeface="Cambria Math" panose="02040503050406030204" pitchFamily="18" charset="0"/>
                        </a:rPr>
                      </m:ctrlPr>
                    </m:naryPr>
                    <m:sub>
                      <m:r>
                        <m:rPr>
                          <m:brk m:alnAt="9"/>
                        </m:rPr>
                        <a:rPr lang="es-CO" sz="1100" b="0" i="1">
                          <a:latin typeface="Cambria Math" panose="02040503050406030204" pitchFamily="18" charset="0"/>
                        </a:rPr>
                        <m:t>𝑖</m:t>
                      </m:r>
                    </m:sub>
                    <m:sup/>
                    <m:e>
                      <m:r>
                        <a:rPr lang="es-CO" sz="1100" b="0" i="1">
                          <a:latin typeface="Cambria Math" panose="02040503050406030204" pitchFamily="18" charset="0"/>
                        </a:rPr>
                        <m:t>𝐶𝑖</m:t>
                      </m:r>
                    </m:e>
                  </m:nary>
                </m:oMath>
              </a14:m>
              <a:r>
                <a:rPr lang="es-CO" sz="1100"/>
                <a:t> =</a:t>
              </a:r>
            </a:p>
          </xdr:txBody>
        </xdr:sp>
      </mc:Choice>
      <mc:Fallback xmlns="">
        <xdr:sp macro="" textlink="">
          <xdr:nvSpPr>
            <xdr:cNvPr id="3" name="CuadroTexto 2">
              <a:extLst>
                <a:ext uri="{FF2B5EF4-FFF2-40B4-BE49-F238E27FC236}">
                  <a16:creationId xmlns:a16="http://schemas.microsoft.com/office/drawing/2014/main" id="{93068392-7E10-4A03-A797-30519B219216}"/>
                </a:ext>
              </a:extLst>
            </xdr:cNvPr>
            <xdr:cNvSpPr txBox="1"/>
          </xdr:nvSpPr>
          <xdr:spPr>
            <a:xfrm>
              <a:off x="21008340" y="3356903"/>
              <a:ext cx="39863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latin typeface="Cambria Math" panose="02040503050406030204" pitchFamily="18" charset="0"/>
                </a:rPr>
                <a:t>∑2</a:t>
              </a:r>
              <a:r>
                <a:rPr lang="es-CO" sz="1100" b="0" i="0">
                  <a:latin typeface="Cambria Math" panose="02040503050406030204" pitchFamily="18" charset="0"/>
                </a:rPr>
                <a:t>_𝑖▒𝐶𝑖</a:t>
              </a:r>
              <a:r>
                <a:rPr lang="es-CO" sz="1100"/>
                <a:t> =</a:t>
              </a:r>
            </a:p>
          </xdr:txBody>
        </xdr:sp>
      </mc:Fallback>
    </mc:AlternateContent>
    <xdr:clientData/>
  </xdr:oneCellAnchor>
  <xdr:oneCellAnchor>
    <xdr:from>
      <xdr:col>22</xdr:col>
      <xdr:colOff>2169941</xdr:colOff>
      <xdr:row>13</xdr:row>
      <xdr:rowOff>4103</xdr:rowOff>
    </xdr:from>
    <xdr:ext cx="235514" cy="172227"/>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6053CFD3-1804-4E82-95AA-1EA86A713872}"/>
                </a:ext>
              </a:extLst>
            </xdr:cNvPr>
            <xdr:cNvSpPr txBox="1"/>
          </xdr:nvSpPr>
          <xdr:spPr>
            <a:xfrm>
              <a:off x="21151361" y="3166403"/>
              <a:ext cx="235514"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100" b="0" i="1">
                      <a:latin typeface="Cambria Math" panose="02040503050406030204" pitchFamily="18" charset="0"/>
                    </a:rPr>
                    <m:t>𝐶𝑖</m:t>
                  </m:r>
                </m:oMath>
              </a14:m>
              <a:r>
                <a:rPr lang="es-CO" sz="1100"/>
                <a:t> =</a:t>
              </a:r>
            </a:p>
          </xdr:txBody>
        </xdr:sp>
      </mc:Choice>
      <mc:Fallback xmlns="">
        <xdr:sp macro="" textlink="">
          <xdr:nvSpPr>
            <xdr:cNvPr id="4" name="CuadroTexto 3">
              <a:extLst>
                <a:ext uri="{FF2B5EF4-FFF2-40B4-BE49-F238E27FC236}">
                  <a16:creationId xmlns:a16="http://schemas.microsoft.com/office/drawing/2014/main" id="{6053CFD3-1804-4E82-95AA-1EA86A713872}"/>
                </a:ext>
              </a:extLst>
            </xdr:cNvPr>
            <xdr:cNvSpPr txBox="1"/>
          </xdr:nvSpPr>
          <xdr:spPr>
            <a:xfrm>
              <a:off x="21151361" y="3166403"/>
              <a:ext cx="235514"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𝐶𝑖</a:t>
              </a:r>
              <a:r>
                <a:rPr lang="es-CO" sz="1100"/>
                <a:t> =</a:t>
              </a:r>
            </a:p>
          </xdr:txBody>
        </xdr:sp>
      </mc:Fallback>
    </mc:AlternateContent>
    <xdr:clientData/>
  </xdr:oneCellAnchor>
  <xdr:oneCellAnchor>
    <xdr:from>
      <xdr:col>22</xdr:col>
      <xdr:colOff>2168183</xdr:colOff>
      <xdr:row>12</xdr:row>
      <xdr:rowOff>32238</xdr:rowOff>
    </xdr:from>
    <xdr:ext cx="254621" cy="172227"/>
    <mc:AlternateContent xmlns:mc="http://schemas.openxmlformats.org/markup-compatibility/2006" xmlns:a14="http://schemas.microsoft.com/office/drawing/2010/main">
      <mc:Choice Requires="a14">
        <xdr:sp macro="" textlink="">
          <xdr:nvSpPr>
            <xdr:cNvPr id="5" name="CuadroTexto 4">
              <a:extLst>
                <a:ext uri="{FF2B5EF4-FFF2-40B4-BE49-F238E27FC236}">
                  <a16:creationId xmlns:a16="http://schemas.microsoft.com/office/drawing/2014/main" id="{D9A263F8-62D5-43C1-9B45-42A128C85687}"/>
                </a:ext>
              </a:extLst>
            </xdr:cNvPr>
            <xdr:cNvSpPr txBox="1"/>
          </xdr:nvSpPr>
          <xdr:spPr>
            <a:xfrm>
              <a:off x="21149603" y="3011658"/>
              <a:ext cx="25462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100" b="0" i="1">
                      <a:latin typeface="Cambria Math" panose="02040503050406030204" pitchFamily="18" charset="0"/>
                    </a:rPr>
                    <m:t>𝑁𝑖</m:t>
                  </m:r>
                </m:oMath>
              </a14:m>
              <a:r>
                <a:rPr lang="es-CO" sz="1100"/>
                <a:t> =</a:t>
              </a:r>
            </a:p>
          </xdr:txBody>
        </xdr:sp>
      </mc:Choice>
      <mc:Fallback xmlns="">
        <xdr:sp macro="" textlink="">
          <xdr:nvSpPr>
            <xdr:cNvPr id="5" name="CuadroTexto 4">
              <a:extLst>
                <a:ext uri="{FF2B5EF4-FFF2-40B4-BE49-F238E27FC236}">
                  <a16:creationId xmlns:a16="http://schemas.microsoft.com/office/drawing/2014/main" id="{D9A263F8-62D5-43C1-9B45-42A128C85687}"/>
                </a:ext>
              </a:extLst>
            </xdr:cNvPr>
            <xdr:cNvSpPr txBox="1"/>
          </xdr:nvSpPr>
          <xdr:spPr>
            <a:xfrm>
              <a:off x="21149603" y="3011658"/>
              <a:ext cx="25462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𝑁𝑖</a:t>
              </a:r>
              <a:r>
                <a:rPr lang="es-CO" sz="1100"/>
                <a:t> =</a:t>
              </a:r>
            </a:p>
          </xdr:txBody>
        </xdr:sp>
      </mc:Fallback>
    </mc:AlternateContent>
    <xdr:clientData/>
  </xdr:oneCellAnchor>
  <xdr:oneCellAnchor>
    <xdr:from>
      <xdr:col>21</xdr:col>
      <xdr:colOff>99060</xdr:colOff>
      <xdr:row>18</xdr:row>
      <xdr:rowOff>34290</xdr:rowOff>
    </xdr:from>
    <xdr:ext cx="833433" cy="462114"/>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0EB09713-F87B-4CCD-BD44-13CB6F008350}"/>
                </a:ext>
              </a:extLst>
            </xdr:cNvPr>
            <xdr:cNvSpPr txBox="1"/>
          </xdr:nvSpPr>
          <xdr:spPr>
            <a:xfrm>
              <a:off x="17952720" y="4126230"/>
              <a:ext cx="833433" cy="462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a:rPr lang="es-CO" sz="1100" b="0" i="1">
                        <a:latin typeface="Cambria Math" panose="02040503050406030204" pitchFamily="18" charset="0"/>
                      </a:rPr>
                      <m:t>𝐼</m:t>
                    </m:r>
                    <m:r>
                      <a:rPr lang="es-CO" sz="1100" b="0" i="1">
                        <a:latin typeface="Cambria Math" panose="02040503050406030204" pitchFamily="18" charset="0"/>
                      </a:rPr>
                      <m:t> = </m:t>
                    </m:r>
                    <m:nary>
                      <m:naryPr>
                        <m:chr m:val="∑"/>
                        <m:ctrlPr>
                          <a:rPr lang="es-CO" sz="1100" b="0" i="1">
                            <a:latin typeface="Cambria Math" panose="02040503050406030204" pitchFamily="18" charset="0"/>
                            <a:ea typeface="Cambria Math" panose="02040503050406030204" pitchFamily="18" charset="0"/>
                          </a:rPr>
                        </m:ctrlPr>
                      </m:naryPr>
                      <m:sub>
                        <m:r>
                          <m:rPr>
                            <m:brk m:alnAt="23"/>
                          </m:rPr>
                          <a:rPr lang="es-CO" sz="1100" b="0" i="1">
                            <a:latin typeface="Cambria Math" panose="02040503050406030204" pitchFamily="18" charset="0"/>
                            <a:ea typeface="Cambria Math" panose="02040503050406030204" pitchFamily="18" charset="0"/>
                          </a:rPr>
                          <m:t>𝑖</m:t>
                        </m:r>
                        <m:r>
                          <a:rPr lang="es-CO" sz="1100" b="0" i="1">
                            <a:latin typeface="Cambria Math" panose="02040503050406030204" pitchFamily="18" charset="0"/>
                            <a:ea typeface="Cambria Math" panose="02040503050406030204" pitchFamily="18" charset="0"/>
                          </a:rPr>
                          <m:t>=1</m:t>
                        </m:r>
                      </m:sub>
                      <m:sup>
                        <m:r>
                          <a:rPr lang="es-CO" sz="1100" b="0" i="1">
                            <a:latin typeface="Cambria Math" panose="02040503050406030204" pitchFamily="18" charset="0"/>
                            <a:ea typeface="Cambria Math" panose="02040503050406030204" pitchFamily="18" charset="0"/>
                          </a:rPr>
                          <m:t>𝑛</m:t>
                        </m:r>
                      </m:sup>
                      <m:e>
                        <m:sSub>
                          <m:sSubPr>
                            <m:ctrlPr>
                              <a:rPr lang="es-CO" sz="1100" b="0" i="1">
                                <a:latin typeface="Cambria Math" panose="02040503050406030204" pitchFamily="18" charset="0"/>
                                <a:ea typeface="Cambria Math" panose="02040503050406030204" pitchFamily="18" charset="0"/>
                              </a:rPr>
                            </m:ctrlPr>
                          </m:sSubPr>
                          <m:e>
                            <m:r>
                              <a:rPr lang="es-CO" sz="1100" b="0" i="1">
                                <a:latin typeface="Cambria Math" panose="02040503050406030204" pitchFamily="18" charset="0"/>
                                <a:ea typeface="Cambria Math" panose="02040503050406030204" pitchFamily="18" charset="0"/>
                              </a:rPr>
                              <m:t>𝑊</m:t>
                            </m:r>
                          </m:e>
                          <m:sub>
                            <m:r>
                              <a:rPr lang="es-CO" sz="1100" b="0" i="1">
                                <a:latin typeface="Cambria Math" panose="02040503050406030204" pitchFamily="18" charset="0"/>
                                <a:ea typeface="Cambria Math" panose="02040503050406030204" pitchFamily="18" charset="0"/>
                              </a:rPr>
                              <m:t>𝑖</m:t>
                            </m:r>
                          </m:sub>
                        </m:sSub>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𝑋</m:t>
                            </m:r>
                          </m:e>
                          <m:sub>
                            <m:r>
                              <a:rPr lang="es-CO" sz="1100" b="0" i="1">
                                <a:solidFill>
                                  <a:schemeClr val="tx1"/>
                                </a:solidFill>
                                <a:effectLst/>
                                <a:latin typeface="Cambria Math" panose="02040503050406030204" pitchFamily="18" charset="0"/>
                                <a:ea typeface="+mn-ea"/>
                                <a:cs typeface="+mn-cs"/>
                              </a:rPr>
                              <m:t>𝑖</m:t>
                            </m:r>
                          </m:sub>
                        </m:sSub>
                      </m:e>
                    </m:nary>
                  </m:oMath>
                </m:oMathPara>
              </a14:m>
              <a:endParaRPr lang="es-CO" sz="1100"/>
            </a:p>
          </xdr:txBody>
        </xdr:sp>
      </mc:Choice>
      <mc:Fallback xmlns="">
        <xdr:sp macro="" textlink="">
          <xdr:nvSpPr>
            <xdr:cNvPr id="6" name="CuadroTexto 5">
              <a:extLst>
                <a:ext uri="{FF2B5EF4-FFF2-40B4-BE49-F238E27FC236}">
                  <a16:creationId xmlns:a16="http://schemas.microsoft.com/office/drawing/2014/main" id="{0EB09713-F87B-4CCD-BD44-13CB6F008350}"/>
                </a:ext>
              </a:extLst>
            </xdr:cNvPr>
            <xdr:cNvSpPr txBox="1"/>
          </xdr:nvSpPr>
          <xdr:spPr>
            <a:xfrm>
              <a:off x="17952720" y="4126230"/>
              <a:ext cx="833433" cy="462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𝐼 = </a:t>
              </a:r>
              <a:r>
                <a:rPr lang="es-CO" sz="1100" b="0" i="0">
                  <a:latin typeface="Cambria Math" panose="02040503050406030204" pitchFamily="18" charset="0"/>
                  <a:ea typeface="Cambria Math" panose="02040503050406030204" pitchFamily="18" charset="0"/>
                </a:rPr>
                <a:t>∑_(𝑖=1)^𝑛</a:t>
              </a:r>
              <a:r>
                <a:rPr lang="es-CO"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Cambria Math" panose="02040503050406030204" pitchFamily="18" charset="0"/>
                  <a:cs typeface="+mn-cs"/>
                </a:rPr>
                <a:t>〖</a:t>
              </a:r>
              <a:r>
                <a:rPr lang="es-CO" sz="1100" b="0" i="0">
                  <a:latin typeface="Cambria Math" panose="02040503050406030204" pitchFamily="18" charset="0"/>
                  <a:ea typeface="Cambria Math" panose="02040503050406030204" pitchFamily="18" charset="0"/>
                </a:rPr>
                <a:t>𝑊_𝑖</a:t>
              </a:r>
              <a:r>
                <a:rPr lang="es-CO" sz="1100" b="0" i="0">
                  <a:solidFill>
                    <a:schemeClr val="tx1"/>
                  </a:solidFill>
                  <a:effectLst/>
                  <a:latin typeface="Cambria Math" panose="02040503050406030204" pitchFamily="18" charset="0"/>
                  <a:ea typeface="+mn-ea"/>
                  <a:cs typeface="+mn-cs"/>
                </a:rPr>
                <a:t> 𝑋_𝑖 </a:t>
              </a:r>
              <a:r>
                <a:rPr lang="es-CO" sz="1100" b="0" i="0">
                  <a:solidFill>
                    <a:schemeClr val="tx1"/>
                  </a:solidFill>
                  <a:effectLst/>
                  <a:latin typeface="Cambria Math" panose="02040503050406030204" pitchFamily="18" charset="0"/>
                  <a:ea typeface="Cambria Math" panose="02040503050406030204" pitchFamily="18" charset="0"/>
                  <a:cs typeface="+mn-cs"/>
                </a:rPr>
                <a:t>〗</a:t>
              </a:r>
              <a:endParaRPr lang="es-CO" sz="1100"/>
            </a:p>
          </xdr:txBody>
        </xdr:sp>
      </mc:Fallback>
    </mc:AlternateContent>
    <xdr:clientData/>
  </xdr:oneCellAnchor>
  <xdr:oneCellAnchor>
    <xdr:from>
      <xdr:col>22</xdr:col>
      <xdr:colOff>2148840</xdr:colOff>
      <xdr:row>18</xdr:row>
      <xdr:rowOff>7620</xdr:rowOff>
    </xdr:from>
    <xdr:ext cx="242310" cy="172227"/>
    <mc:AlternateContent xmlns:mc="http://schemas.openxmlformats.org/markup-compatibility/2006" xmlns:a14="http://schemas.microsoft.com/office/drawing/2010/main">
      <mc:Choice Requires="a14">
        <xdr:sp macro="" textlink="">
          <xdr:nvSpPr>
            <xdr:cNvPr id="7" name="CuadroTexto 6">
              <a:extLst>
                <a:ext uri="{FF2B5EF4-FFF2-40B4-BE49-F238E27FC236}">
                  <a16:creationId xmlns:a16="http://schemas.microsoft.com/office/drawing/2014/main" id="{5366824D-AFB3-442E-81A8-38A3DFB93C22}"/>
                </a:ext>
              </a:extLst>
            </xdr:cNvPr>
            <xdr:cNvSpPr txBox="1"/>
          </xdr:nvSpPr>
          <xdr:spPr>
            <a:xfrm>
              <a:off x="21130260" y="4099560"/>
              <a:ext cx="24231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100" b="0" i="1">
                      <a:latin typeface="Cambria Math" panose="02040503050406030204" pitchFamily="18" charset="0"/>
                    </a:rPr>
                    <m:t>𝑋𝑖</m:t>
                  </m:r>
                </m:oMath>
              </a14:m>
              <a:r>
                <a:rPr lang="es-CO" sz="1100"/>
                <a:t> =</a:t>
              </a:r>
            </a:p>
          </xdr:txBody>
        </xdr:sp>
      </mc:Choice>
      <mc:Fallback xmlns="">
        <xdr:sp macro="" textlink="">
          <xdr:nvSpPr>
            <xdr:cNvPr id="7" name="CuadroTexto 6">
              <a:extLst>
                <a:ext uri="{FF2B5EF4-FFF2-40B4-BE49-F238E27FC236}">
                  <a16:creationId xmlns:a16="http://schemas.microsoft.com/office/drawing/2014/main" id="{5366824D-AFB3-442E-81A8-38A3DFB93C22}"/>
                </a:ext>
              </a:extLst>
            </xdr:cNvPr>
            <xdr:cNvSpPr txBox="1"/>
          </xdr:nvSpPr>
          <xdr:spPr>
            <a:xfrm>
              <a:off x="21130260" y="4099560"/>
              <a:ext cx="24231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𝑋𝑖</a:t>
              </a:r>
              <a:r>
                <a:rPr lang="es-CO" sz="1100"/>
                <a:t> =</a:t>
              </a:r>
            </a:p>
          </xdr:txBody>
        </xdr:sp>
      </mc:Fallback>
    </mc:AlternateContent>
    <xdr:clientData/>
  </xdr:oneCellAnchor>
  <xdr:oneCellAnchor>
    <xdr:from>
      <xdr:col>22</xdr:col>
      <xdr:colOff>2141220</xdr:colOff>
      <xdr:row>19</xdr:row>
      <xdr:rowOff>7620</xdr:rowOff>
    </xdr:from>
    <xdr:ext cx="285271" cy="172227"/>
    <mc:AlternateContent xmlns:mc="http://schemas.openxmlformats.org/markup-compatibility/2006" xmlns:a14="http://schemas.microsoft.com/office/drawing/2010/main">
      <mc:Choice Requires="a14">
        <xdr:sp macro="" textlink="">
          <xdr:nvSpPr>
            <xdr:cNvPr id="8" name="CuadroTexto 7">
              <a:extLst>
                <a:ext uri="{FF2B5EF4-FFF2-40B4-BE49-F238E27FC236}">
                  <a16:creationId xmlns:a16="http://schemas.microsoft.com/office/drawing/2014/main" id="{F430FECD-89ED-42BF-9F79-CB0BFF603349}"/>
                </a:ext>
              </a:extLst>
            </xdr:cNvPr>
            <xdr:cNvSpPr txBox="1"/>
          </xdr:nvSpPr>
          <xdr:spPr>
            <a:xfrm>
              <a:off x="21122640" y="4282440"/>
              <a:ext cx="28527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100" b="0" i="1">
                      <a:latin typeface="Cambria Math" panose="02040503050406030204" pitchFamily="18" charset="0"/>
                    </a:rPr>
                    <m:t>𝑊𝑖</m:t>
                  </m:r>
                </m:oMath>
              </a14:m>
              <a:r>
                <a:rPr lang="es-CO" sz="1100"/>
                <a:t> =</a:t>
              </a:r>
            </a:p>
          </xdr:txBody>
        </xdr:sp>
      </mc:Choice>
      <mc:Fallback xmlns="">
        <xdr:sp macro="" textlink="">
          <xdr:nvSpPr>
            <xdr:cNvPr id="8" name="CuadroTexto 7">
              <a:extLst>
                <a:ext uri="{FF2B5EF4-FFF2-40B4-BE49-F238E27FC236}">
                  <a16:creationId xmlns:a16="http://schemas.microsoft.com/office/drawing/2014/main" id="{F430FECD-89ED-42BF-9F79-CB0BFF603349}"/>
                </a:ext>
              </a:extLst>
            </xdr:cNvPr>
            <xdr:cNvSpPr txBox="1"/>
          </xdr:nvSpPr>
          <xdr:spPr>
            <a:xfrm>
              <a:off x="21122640" y="4282440"/>
              <a:ext cx="28527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𝑊𝑖</a:t>
              </a:r>
              <a:r>
                <a:rPr lang="es-CO" sz="1100"/>
                <a:t> =</a:t>
              </a:r>
            </a:p>
          </xdr:txBody>
        </xdr:sp>
      </mc:Fallback>
    </mc:AlternateContent>
    <xdr:clientData/>
  </xdr:oneCellAnchor>
  <xdr:oneCellAnchor>
    <xdr:from>
      <xdr:col>22</xdr:col>
      <xdr:colOff>1912620</xdr:colOff>
      <xdr:row>19</xdr:row>
      <xdr:rowOff>148590</xdr:rowOff>
    </xdr:from>
    <xdr:ext cx="563880" cy="378180"/>
    <mc:AlternateContent xmlns:mc="http://schemas.openxmlformats.org/markup-compatibility/2006" xmlns:a14="http://schemas.microsoft.com/office/drawing/2010/main">
      <mc:Choice Requires="a14">
        <xdr:sp macro="" textlink="">
          <xdr:nvSpPr>
            <xdr:cNvPr id="9" name="CuadroTexto 8">
              <a:extLst>
                <a:ext uri="{FF2B5EF4-FFF2-40B4-BE49-F238E27FC236}">
                  <a16:creationId xmlns:a16="http://schemas.microsoft.com/office/drawing/2014/main" id="{F7AAAA74-F69E-4C2A-960A-1C2DD1265DE9}"/>
                </a:ext>
              </a:extLst>
            </xdr:cNvPr>
            <xdr:cNvSpPr txBox="1"/>
          </xdr:nvSpPr>
          <xdr:spPr>
            <a:xfrm>
              <a:off x="20894040" y="4423410"/>
              <a:ext cx="563880" cy="378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nary>
                      <m:naryPr>
                        <m:chr m:val="∑"/>
                        <m:ctrlPr>
                          <a:rPr lang="es-CO" sz="900" b="0" i="1">
                            <a:latin typeface="Cambria Math" panose="02040503050406030204" pitchFamily="18" charset="0"/>
                            <a:ea typeface="Cambria Math" panose="02040503050406030204" pitchFamily="18" charset="0"/>
                          </a:rPr>
                        </m:ctrlPr>
                      </m:naryPr>
                      <m:sub>
                        <m:r>
                          <m:rPr>
                            <m:brk m:alnAt="23"/>
                          </m:rPr>
                          <a:rPr lang="es-CO" sz="900" b="0" i="1">
                            <a:latin typeface="Cambria Math" panose="02040503050406030204" pitchFamily="18" charset="0"/>
                            <a:ea typeface="Cambria Math" panose="02040503050406030204" pitchFamily="18" charset="0"/>
                          </a:rPr>
                          <m:t>𝑖</m:t>
                        </m:r>
                        <m:r>
                          <a:rPr lang="es-CO" sz="900" b="0" i="1">
                            <a:latin typeface="Cambria Math" panose="02040503050406030204" pitchFamily="18" charset="0"/>
                            <a:ea typeface="Cambria Math" panose="02040503050406030204" pitchFamily="18" charset="0"/>
                          </a:rPr>
                          <m:t>=1</m:t>
                        </m:r>
                      </m:sub>
                      <m:sup>
                        <m:r>
                          <a:rPr lang="es-CO" sz="900" b="0" i="1">
                            <a:latin typeface="Cambria Math" panose="02040503050406030204" pitchFamily="18" charset="0"/>
                            <a:ea typeface="Cambria Math" panose="02040503050406030204" pitchFamily="18" charset="0"/>
                          </a:rPr>
                          <m:t>𝑛</m:t>
                        </m:r>
                      </m:sup>
                      <m:e>
                        <m:sSub>
                          <m:sSubPr>
                            <m:ctrlPr>
                              <a:rPr lang="es-CO" sz="900" b="0" i="1">
                                <a:latin typeface="Cambria Math" panose="02040503050406030204" pitchFamily="18" charset="0"/>
                                <a:ea typeface="Cambria Math" panose="02040503050406030204" pitchFamily="18" charset="0"/>
                              </a:rPr>
                            </m:ctrlPr>
                          </m:sSubPr>
                          <m:e>
                            <m:r>
                              <a:rPr lang="es-CO" sz="900" b="0" i="1">
                                <a:latin typeface="Cambria Math" panose="02040503050406030204" pitchFamily="18" charset="0"/>
                                <a:ea typeface="Cambria Math" panose="02040503050406030204" pitchFamily="18" charset="0"/>
                              </a:rPr>
                              <m:t>𝑊</m:t>
                            </m:r>
                          </m:e>
                          <m:sub>
                            <m:r>
                              <a:rPr lang="es-CO" sz="900" b="0" i="1">
                                <a:latin typeface="Cambria Math" panose="02040503050406030204" pitchFamily="18" charset="0"/>
                                <a:ea typeface="Cambria Math" panose="02040503050406030204" pitchFamily="18" charset="0"/>
                              </a:rPr>
                              <m:t>𝑖</m:t>
                            </m:r>
                          </m:sub>
                        </m:sSub>
                        <m:sSub>
                          <m:sSubPr>
                            <m:ctrlPr>
                              <a:rPr lang="es-CO" sz="900" b="0" i="1">
                                <a:solidFill>
                                  <a:schemeClr val="tx1"/>
                                </a:solidFill>
                                <a:effectLst/>
                                <a:latin typeface="Cambria Math" panose="02040503050406030204" pitchFamily="18" charset="0"/>
                                <a:ea typeface="+mn-ea"/>
                                <a:cs typeface="+mn-cs"/>
                              </a:rPr>
                            </m:ctrlPr>
                          </m:sSubPr>
                          <m:e>
                            <m:r>
                              <a:rPr lang="es-CO" sz="900" b="0" i="1">
                                <a:solidFill>
                                  <a:schemeClr val="tx1"/>
                                </a:solidFill>
                                <a:effectLst/>
                                <a:latin typeface="Cambria Math" panose="02040503050406030204" pitchFamily="18" charset="0"/>
                                <a:ea typeface="+mn-ea"/>
                                <a:cs typeface="+mn-cs"/>
                              </a:rPr>
                              <m:t>𝑋</m:t>
                            </m:r>
                          </m:e>
                          <m:sub>
                            <m:r>
                              <a:rPr lang="es-CO" sz="900" b="0" i="1">
                                <a:solidFill>
                                  <a:schemeClr val="tx1"/>
                                </a:solidFill>
                                <a:effectLst/>
                                <a:latin typeface="Cambria Math" panose="02040503050406030204" pitchFamily="18" charset="0"/>
                                <a:ea typeface="+mn-ea"/>
                                <a:cs typeface="+mn-cs"/>
                              </a:rPr>
                              <m:t>𝑖</m:t>
                            </m:r>
                          </m:sub>
                        </m:sSub>
                        <m:r>
                          <a:rPr lang="es-CO" sz="900" b="0" i="1">
                            <a:solidFill>
                              <a:schemeClr val="tx1"/>
                            </a:solidFill>
                            <a:effectLst/>
                            <a:latin typeface="Cambria Math" panose="02040503050406030204" pitchFamily="18" charset="0"/>
                            <a:ea typeface="Cambria Math" panose="02040503050406030204" pitchFamily="18" charset="0"/>
                            <a:cs typeface="+mn-cs"/>
                          </a:rPr>
                          <m:t>=</m:t>
                        </m:r>
                      </m:e>
                    </m:nary>
                  </m:oMath>
                </m:oMathPara>
              </a14:m>
              <a:endParaRPr lang="es-CO" sz="900"/>
            </a:p>
          </xdr:txBody>
        </xdr:sp>
      </mc:Choice>
      <mc:Fallback xmlns="">
        <xdr:sp macro="" textlink="">
          <xdr:nvSpPr>
            <xdr:cNvPr id="9" name="CuadroTexto 8">
              <a:extLst>
                <a:ext uri="{FF2B5EF4-FFF2-40B4-BE49-F238E27FC236}">
                  <a16:creationId xmlns:a16="http://schemas.microsoft.com/office/drawing/2014/main" id="{F7AAAA74-F69E-4C2A-960A-1C2DD1265DE9}"/>
                </a:ext>
              </a:extLst>
            </xdr:cNvPr>
            <xdr:cNvSpPr txBox="1"/>
          </xdr:nvSpPr>
          <xdr:spPr>
            <a:xfrm>
              <a:off x="20894040" y="4423410"/>
              <a:ext cx="563880" cy="378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900" b="0" i="0">
                  <a:latin typeface="Cambria Math" panose="02040503050406030204" pitchFamily="18" charset="0"/>
                  <a:ea typeface="Cambria Math" panose="02040503050406030204" pitchFamily="18" charset="0"/>
                </a:rPr>
                <a:t>∑_(𝑖=1)^𝑛</a:t>
              </a:r>
              <a:r>
                <a:rPr lang="es-CO" sz="900" b="0" i="0">
                  <a:solidFill>
                    <a:schemeClr val="tx1"/>
                  </a:solidFill>
                  <a:effectLst/>
                  <a:latin typeface="Cambria Math" panose="02040503050406030204" pitchFamily="18" charset="0"/>
                  <a:ea typeface="Cambria Math" panose="02040503050406030204" pitchFamily="18" charset="0"/>
                  <a:cs typeface="+mn-cs"/>
                </a:rPr>
                <a:t>▒〖</a:t>
              </a:r>
              <a:r>
                <a:rPr lang="es-CO" sz="900" b="0" i="0">
                  <a:latin typeface="Cambria Math" panose="02040503050406030204" pitchFamily="18" charset="0"/>
                  <a:ea typeface="Cambria Math" panose="02040503050406030204" pitchFamily="18" charset="0"/>
                </a:rPr>
                <a:t>𝑊_𝑖</a:t>
              </a:r>
              <a:r>
                <a:rPr lang="es-CO" sz="900" b="0" i="0">
                  <a:solidFill>
                    <a:schemeClr val="tx1"/>
                  </a:solidFill>
                  <a:effectLst/>
                  <a:latin typeface="Cambria Math" panose="02040503050406030204" pitchFamily="18" charset="0"/>
                  <a:ea typeface="+mn-ea"/>
                  <a:cs typeface="+mn-cs"/>
                </a:rPr>
                <a:t> 𝑋_𝑖</a:t>
              </a:r>
              <a:r>
                <a:rPr lang="es-CO" sz="900" b="0" i="0">
                  <a:solidFill>
                    <a:schemeClr val="tx1"/>
                  </a:solidFill>
                  <a:effectLst/>
                  <a:latin typeface="Cambria Math" panose="02040503050406030204" pitchFamily="18" charset="0"/>
                  <a:ea typeface="Cambria Math" panose="02040503050406030204" pitchFamily="18" charset="0"/>
                  <a:cs typeface="+mn-cs"/>
                </a:rPr>
                <a:t>=〗</a:t>
              </a:r>
              <a:endParaRPr lang="es-CO" sz="900"/>
            </a:p>
          </xdr:txBody>
        </xdr:sp>
      </mc:Fallback>
    </mc:AlternateContent>
    <xdr:clientData/>
  </xdr:oneCellAnchor>
  <xdr:oneCellAnchor>
    <xdr:from>
      <xdr:col>21</xdr:col>
      <xdr:colOff>658532</xdr:colOff>
      <xdr:row>35</xdr:row>
      <xdr:rowOff>19067</xdr:rowOff>
    </xdr:from>
    <xdr:ext cx="1610883" cy="178832"/>
    <mc:AlternateContent xmlns:mc="http://schemas.openxmlformats.org/markup-compatibility/2006" xmlns:a14="http://schemas.microsoft.com/office/drawing/2010/main">
      <mc:Choice Requires="a14">
        <xdr:sp macro="" textlink="">
          <xdr:nvSpPr>
            <xdr:cNvPr id="10" name="CuadroTexto 9">
              <a:extLst>
                <a:ext uri="{FF2B5EF4-FFF2-40B4-BE49-F238E27FC236}">
                  <a16:creationId xmlns:a16="http://schemas.microsoft.com/office/drawing/2014/main" id="{6078DFBC-1753-4B4E-876E-C68F04B6BCAA}"/>
                </a:ext>
              </a:extLst>
            </xdr:cNvPr>
            <xdr:cNvSpPr txBox="1"/>
          </xdr:nvSpPr>
          <xdr:spPr>
            <a:xfrm>
              <a:off x="18512192" y="5772167"/>
              <a:ext cx="1610883"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r>
                      <a:rPr lang="es-CO" sz="1100" b="0" i="1">
                        <a:latin typeface="Cambria Math" panose="02040503050406030204" pitchFamily="18" charset="0"/>
                      </a:rPr>
                      <m:t>𝐼</m:t>
                    </m:r>
                    <m:d>
                      <m:dPr>
                        <m:ctrlPr>
                          <a:rPr lang="es-CO" sz="1100" b="0" i="1">
                            <a:latin typeface="Cambria Math" panose="02040503050406030204" pitchFamily="18" charset="0"/>
                          </a:rPr>
                        </m:ctrlPr>
                      </m:dPr>
                      <m:e>
                        <m:r>
                          <a:rPr lang="es-CO" sz="1100" b="0" i="1">
                            <a:latin typeface="Cambria Math" panose="02040503050406030204" pitchFamily="18" charset="0"/>
                          </a:rPr>
                          <m:t>𝑛</m:t>
                        </m:r>
                      </m:e>
                    </m:d>
                    <m:r>
                      <a:rPr lang="es-CO" sz="1100" i="1">
                        <a:latin typeface="Cambria Math" panose="02040503050406030204" pitchFamily="18" charset="0"/>
                      </a:rPr>
                      <m:t>=</m:t>
                    </m:r>
                    <m:r>
                      <a:rPr lang="es-CO" sz="1100" b="0" i="1">
                        <a:latin typeface="Cambria Math" panose="02040503050406030204" pitchFamily="18" charset="0"/>
                      </a:rPr>
                      <m:t>𝐼</m:t>
                    </m:r>
                    <m:r>
                      <a:rPr lang="es-CO" sz="1100" b="0" i="1" baseline="-25000">
                        <a:latin typeface="Cambria Math" panose="02040503050406030204" pitchFamily="18" charset="0"/>
                      </a:rPr>
                      <m:t>𝑚𝑎𝑥</m:t>
                    </m:r>
                    <m:r>
                      <a:rPr lang="es-CO" sz="1100" b="0" i="1">
                        <a:latin typeface="Cambria Math" panose="02040503050406030204" pitchFamily="18" charset="0"/>
                        <a:ea typeface="Cambria Math" panose="02040503050406030204" pitchFamily="18" charset="0"/>
                      </a:rPr>
                      <m:t>(1−</m:t>
                    </m:r>
                    <m:sSup>
                      <m:sSupPr>
                        <m:ctrlPr>
                          <a:rPr lang="es-CO" sz="1100" b="0" i="1">
                            <a:latin typeface="Cambria Math" panose="02040503050406030204" pitchFamily="18" charset="0"/>
                            <a:ea typeface="Cambria Math" panose="02040503050406030204" pitchFamily="18" charset="0"/>
                          </a:rPr>
                        </m:ctrlPr>
                      </m:sSupPr>
                      <m:e>
                        <m:r>
                          <a:rPr lang="es-CO" sz="1100" b="0" i="1">
                            <a:latin typeface="Cambria Math" panose="02040503050406030204" pitchFamily="18" charset="0"/>
                            <a:ea typeface="Cambria Math" panose="02040503050406030204" pitchFamily="18" charset="0"/>
                          </a:rPr>
                          <m:t>𝑒</m:t>
                        </m:r>
                      </m:e>
                      <m: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ea typeface="Cambria Math" panose="02040503050406030204" pitchFamily="18" charset="0"/>
                          </a:rPr>
                          <m:t>𝑏𝑛</m:t>
                        </m:r>
                      </m:sup>
                    </m:s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rPr>
                      <m:t> </m:t>
                    </m:r>
                  </m:oMath>
                </m:oMathPara>
              </a14:m>
              <a:endParaRPr lang="es-CO" sz="1100"/>
            </a:p>
          </xdr:txBody>
        </xdr:sp>
      </mc:Choice>
      <mc:Fallback xmlns="">
        <xdr:sp macro="" textlink="">
          <xdr:nvSpPr>
            <xdr:cNvPr id="10" name="CuadroTexto 9">
              <a:extLst>
                <a:ext uri="{FF2B5EF4-FFF2-40B4-BE49-F238E27FC236}">
                  <a16:creationId xmlns:a16="http://schemas.microsoft.com/office/drawing/2014/main" id="{6078DFBC-1753-4B4E-876E-C68F04B6BCAA}"/>
                </a:ext>
              </a:extLst>
            </xdr:cNvPr>
            <xdr:cNvSpPr txBox="1"/>
          </xdr:nvSpPr>
          <xdr:spPr>
            <a:xfrm>
              <a:off x="18512192" y="5772167"/>
              <a:ext cx="1610883"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0" i="0">
                  <a:latin typeface="Cambria Math" panose="02040503050406030204" pitchFamily="18" charset="0"/>
                </a:rPr>
                <a:t>𝐼(𝑛)</a:t>
              </a:r>
              <a:r>
                <a:rPr lang="es-CO" sz="1100" i="0">
                  <a:latin typeface="Cambria Math" panose="02040503050406030204" pitchFamily="18" charset="0"/>
                </a:rPr>
                <a:t>=</a:t>
              </a:r>
              <a:r>
                <a:rPr lang="es-CO" sz="1100" b="0" i="0">
                  <a:latin typeface="Cambria Math" panose="02040503050406030204" pitchFamily="18" charset="0"/>
                </a:rPr>
                <a:t>𝐼</a:t>
              </a:r>
              <a:r>
                <a:rPr lang="es-CO" sz="1100" b="0" i="0" baseline="-25000">
                  <a:latin typeface="Cambria Math" panose="02040503050406030204" pitchFamily="18" charset="0"/>
                </a:rPr>
                <a:t>𝑚𝑎𝑥</a:t>
              </a:r>
              <a:r>
                <a:rPr lang="es-CO" sz="1100" b="0" i="0">
                  <a:latin typeface="Cambria Math" panose="02040503050406030204" pitchFamily="18" charset="0"/>
                  <a:ea typeface="Cambria Math" panose="02040503050406030204" pitchFamily="18" charset="0"/>
                </a:rPr>
                <a:t>(1−𝑒^(−𝑏𝑛))</a:t>
              </a:r>
              <a:r>
                <a:rPr lang="es-CO" sz="1100" b="0" i="0">
                  <a:latin typeface="Cambria Math" panose="02040503050406030204" pitchFamily="18" charset="0"/>
                </a:rPr>
                <a:t> </a:t>
              </a:r>
              <a:endParaRPr lang="es-CO" sz="1100"/>
            </a:p>
          </xdr:txBody>
        </xdr:sp>
      </mc:Fallback>
    </mc:AlternateContent>
    <xdr:clientData/>
  </xdr:oneCellAnchor>
  <xdr:oneCellAnchor>
    <xdr:from>
      <xdr:col>22</xdr:col>
      <xdr:colOff>2080260</xdr:colOff>
      <xdr:row>34</xdr:row>
      <xdr:rowOff>175260</xdr:rowOff>
    </xdr:from>
    <xdr:ext cx="373115" cy="172227"/>
    <mc:AlternateContent xmlns:mc="http://schemas.openxmlformats.org/markup-compatibility/2006" xmlns:a14="http://schemas.microsoft.com/office/drawing/2010/main">
      <mc:Choice Requires="a14">
        <xdr:sp macro="" textlink="">
          <xdr:nvSpPr>
            <xdr:cNvPr id="11" name="CuadroTexto 10">
              <a:extLst>
                <a:ext uri="{FF2B5EF4-FFF2-40B4-BE49-F238E27FC236}">
                  <a16:creationId xmlns:a16="http://schemas.microsoft.com/office/drawing/2014/main" id="{F8C362D6-1D22-4566-8699-77F3E6B7F676}"/>
                </a:ext>
              </a:extLst>
            </xdr:cNvPr>
            <xdr:cNvSpPr txBox="1"/>
          </xdr:nvSpPr>
          <xdr:spPr>
            <a:xfrm>
              <a:off x="21061680" y="5745480"/>
              <a:ext cx="37311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100" b="0" i="1">
                      <a:latin typeface="Cambria Math" panose="02040503050406030204" pitchFamily="18" charset="0"/>
                    </a:rPr>
                    <m:t>𝐼</m:t>
                  </m:r>
                  <m:r>
                    <a:rPr lang="es-CO" sz="1100" b="0" i="1" baseline="-25000">
                      <a:latin typeface="Cambria Math" panose="02040503050406030204" pitchFamily="18" charset="0"/>
                    </a:rPr>
                    <m:t>𝑚𝑎𝑥</m:t>
                  </m:r>
                </m:oMath>
              </a14:m>
              <a:r>
                <a:rPr lang="es-CO" sz="1100"/>
                <a:t> = </a:t>
              </a:r>
            </a:p>
          </xdr:txBody>
        </xdr:sp>
      </mc:Choice>
      <mc:Fallback xmlns="">
        <xdr:sp macro="" textlink="">
          <xdr:nvSpPr>
            <xdr:cNvPr id="11" name="CuadroTexto 10">
              <a:extLst>
                <a:ext uri="{FF2B5EF4-FFF2-40B4-BE49-F238E27FC236}">
                  <a16:creationId xmlns:a16="http://schemas.microsoft.com/office/drawing/2014/main" id="{F8C362D6-1D22-4566-8699-77F3E6B7F676}"/>
                </a:ext>
              </a:extLst>
            </xdr:cNvPr>
            <xdr:cNvSpPr txBox="1"/>
          </xdr:nvSpPr>
          <xdr:spPr>
            <a:xfrm>
              <a:off x="21061680" y="5745480"/>
              <a:ext cx="37311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𝐼</a:t>
              </a:r>
              <a:r>
                <a:rPr lang="es-CO" sz="1100" b="0" i="0" baseline="-25000">
                  <a:latin typeface="Cambria Math" panose="02040503050406030204" pitchFamily="18" charset="0"/>
                </a:rPr>
                <a:t>𝑚𝑎𝑥</a:t>
              </a:r>
              <a:r>
                <a:rPr lang="es-CO" sz="1100"/>
                <a:t> = </a:t>
              </a:r>
            </a:p>
          </xdr:txBody>
        </xdr:sp>
      </mc:Fallback>
    </mc:AlternateContent>
    <xdr:clientData/>
  </xdr:oneCellAnchor>
  <xdr:oneCellAnchor>
    <xdr:from>
      <xdr:col>22</xdr:col>
      <xdr:colOff>2240280</xdr:colOff>
      <xdr:row>36</xdr:row>
      <xdr:rowOff>15240</xdr:rowOff>
    </xdr:from>
    <xdr:ext cx="217367" cy="172227"/>
    <mc:AlternateContent xmlns:mc="http://schemas.openxmlformats.org/markup-compatibility/2006" xmlns:a14="http://schemas.microsoft.com/office/drawing/2010/main">
      <mc:Choice Requires="a14">
        <xdr:sp macro="" textlink="">
          <xdr:nvSpPr>
            <xdr:cNvPr id="12" name="CuadroTexto 11">
              <a:extLst>
                <a:ext uri="{FF2B5EF4-FFF2-40B4-BE49-F238E27FC236}">
                  <a16:creationId xmlns:a16="http://schemas.microsoft.com/office/drawing/2014/main" id="{5DF725CD-ADE7-4BA3-B32E-9417D40D574F}"/>
                </a:ext>
              </a:extLst>
            </xdr:cNvPr>
            <xdr:cNvSpPr txBox="1"/>
          </xdr:nvSpPr>
          <xdr:spPr>
            <a:xfrm>
              <a:off x="21221700" y="5951220"/>
              <a:ext cx="21736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100" b="0" i="1">
                      <a:latin typeface="Cambria Math" panose="02040503050406030204" pitchFamily="18" charset="0"/>
                    </a:rPr>
                    <m:t>𝑛</m:t>
                  </m:r>
                </m:oMath>
              </a14:m>
              <a:r>
                <a:rPr lang="es-CO" sz="1100"/>
                <a:t> = </a:t>
              </a:r>
            </a:p>
          </xdr:txBody>
        </xdr:sp>
      </mc:Choice>
      <mc:Fallback xmlns="">
        <xdr:sp macro="" textlink="">
          <xdr:nvSpPr>
            <xdr:cNvPr id="12" name="CuadroTexto 11">
              <a:extLst>
                <a:ext uri="{FF2B5EF4-FFF2-40B4-BE49-F238E27FC236}">
                  <a16:creationId xmlns:a16="http://schemas.microsoft.com/office/drawing/2014/main" id="{5DF725CD-ADE7-4BA3-B32E-9417D40D574F}"/>
                </a:ext>
              </a:extLst>
            </xdr:cNvPr>
            <xdr:cNvSpPr txBox="1"/>
          </xdr:nvSpPr>
          <xdr:spPr>
            <a:xfrm>
              <a:off x="21221700" y="5951220"/>
              <a:ext cx="21736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𝑛</a:t>
              </a:r>
              <a:r>
                <a:rPr lang="es-CO" sz="1100"/>
                <a:t> = </a:t>
              </a:r>
            </a:p>
          </xdr:txBody>
        </xdr:sp>
      </mc:Fallback>
    </mc:AlternateContent>
    <xdr:clientData/>
  </xdr:oneCellAnchor>
  <xdr:oneCellAnchor>
    <xdr:from>
      <xdr:col>22</xdr:col>
      <xdr:colOff>2247900</xdr:colOff>
      <xdr:row>37</xdr:row>
      <xdr:rowOff>7620</xdr:rowOff>
    </xdr:from>
    <xdr:ext cx="213135" cy="172227"/>
    <mc:AlternateContent xmlns:mc="http://schemas.openxmlformats.org/markup-compatibility/2006" xmlns:a14="http://schemas.microsoft.com/office/drawing/2010/main">
      <mc:Choice Requires="a14">
        <xdr:sp macro="" textlink="">
          <xdr:nvSpPr>
            <xdr:cNvPr id="13" name="CuadroTexto 12">
              <a:extLst>
                <a:ext uri="{FF2B5EF4-FFF2-40B4-BE49-F238E27FC236}">
                  <a16:creationId xmlns:a16="http://schemas.microsoft.com/office/drawing/2014/main" id="{F4E49999-09FA-4859-9A0E-90F86F3BD66D}"/>
                </a:ext>
              </a:extLst>
            </xdr:cNvPr>
            <xdr:cNvSpPr txBox="1"/>
          </xdr:nvSpPr>
          <xdr:spPr>
            <a:xfrm>
              <a:off x="21229320" y="6126480"/>
              <a:ext cx="21313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100" b="0" i="1">
                      <a:latin typeface="Cambria Math" panose="02040503050406030204" pitchFamily="18" charset="0"/>
                    </a:rPr>
                    <m:t>𝑏</m:t>
                  </m:r>
                </m:oMath>
              </a14:m>
              <a:r>
                <a:rPr lang="es-CO" sz="1100"/>
                <a:t> = </a:t>
              </a:r>
            </a:p>
          </xdr:txBody>
        </xdr:sp>
      </mc:Choice>
      <mc:Fallback xmlns="">
        <xdr:sp macro="" textlink="">
          <xdr:nvSpPr>
            <xdr:cNvPr id="13" name="CuadroTexto 12">
              <a:extLst>
                <a:ext uri="{FF2B5EF4-FFF2-40B4-BE49-F238E27FC236}">
                  <a16:creationId xmlns:a16="http://schemas.microsoft.com/office/drawing/2014/main" id="{F4E49999-09FA-4859-9A0E-90F86F3BD66D}"/>
                </a:ext>
              </a:extLst>
            </xdr:cNvPr>
            <xdr:cNvSpPr txBox="1"/>
          </xdr:nvSpPr>
          <xdr:spPr>
            <a:xfrm>
              <a:off x="21229320" y="6126480"/>
              <a:ext cx="21313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𝑏</a:t>
              </a:r>
              <a:r>
                <a:rPr lang="es-CO" sz="1100"/>
                <a:t> = </a:t>
              </a:r>
            </a:p>
          </xdr:txBody>
        </xdr:sp>
      </mc:Fallback>
    </mc:AlternateContent>
    <xdr:clientData/>
  </xdr:oneCellAnchor>
  <xdr:oneCellAnchor>
    <xdr:from>
      <xdr:col>20</xdr:col>
      <xdr:colOff>381664</xdr:colOff>
      <xdr:row>51</xdr:row>
      <xdr:rowOff>15903</xdr:rowOff>
    </xdr:from>
    <xdr:ext cx="1610883" cy="178832"/>
    <mc:AlternateContent xmlns:mc="http://schemas.openxmlformats.org/markup-compatibility/2006" xmlns:a14="http://schemas.microsoft.com/office/drawing/2010/main">
      <mc:Choice Requires="a14">
        <xdr:sp macro="" textlink="">
          <xdr:nvSpPr>
            <xdr:cNvPr id="15" name="CuadroTexto 14">
              <a:extLst>
                <a:ext uri="{FF2B5EF4-FFF2-40B4-BE49-F238E27FC236}">
                  <a16:creationId xmlns:a16="http://schemas.microsoft.com/office/drawing/2014/main" id="{2269A6EF-E2E6-4F0D-AD22-B75961333486}"/>
                </a:ext>
              </a:extLst>
            </xdr:cNvPr>
            <xdr:cNvSpPr txBox="1"/>
          </xdr:nvSpPr>
          <xdr:spPr>
            <a:xfrm>
              <a:off x="17778124" y="10729623"/>
              <a:ext cx="1610883"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r>
                      <a:rPr lang="es-CO" sz="1100" b="0" i="1">
                        <a:latin typeface="Cambria Math" panose="02040503050406030204" pitchFamily="18" charset="0"/>
                      </a:rPr>
                      <m:t>𝐼</m:t>
                    </m:r>
                    <m:d>
                      <m:dPr>
                        <m:ctrlPr>
                          <a:rPr lang="es-CO" sz="1100" b="0" i="1">
                            <a:latin typeface="Cambria Math" panose="02040503050406030204" pitchFamily="18" charset="0"/>
                          </a:rPr>
                        </m:ctrlPr>
                      </m:dPr>
                      <m:e>
                        <m:r>
                          <a:rPr lang="es-CO" sz="1100" b="0" i="1">
                            <a:latin typeface="Cambria Math" panose="02040503050406030204" pitchFamily="18" charset="0"/>
                          </a:rPr>
                          <m:t>𝑛</m:t>
                        </m:r>
                      </m:e>
                    </m:d>
                    <m:r>
                      <a:rPr lang="es-CO" sz="1100" i="1">
                        <a:latin typeface="Cambria Math" panose="02040503050406030204" pitchFamily="18" charset="0"/>
                      </a:rPr>
                      <m:t>=</m:t>
                    </m:r>
                    <m:r>
                      <a:rPr lang="es-CO" sz="1100" b="0" i="1">
                        <a:latin typeface="Cambria Math" panose="02040503050406030204" pitchFamily="18" charset="0"/>
                      </a:rPr>
                      <m:t>𝐼</m:t>
                    </m:r>
                    <m:r>
                      <a:rPr lang="es-CO" sz="1100" b="0" i="1" baseline="-25000">
                        <a:latin typeface="Cambria Math" panose="02040503050406030204" pitchFamily="18" charset="0"/>
                      </a:rPr>
                      <m:t>𝑚𝑎𝑥</m:t>
                    </m:r>
                    <m:r>
                      <a:rPr lang="es-CO" sz="1100" b="0" i="1">
                        <a:latin typeface="Cambria Math" panose="02040503050406030204" pitchFamily="18" charset="0"/>
                        <a:ea typeface="Cambria Math" panose="02040503050406030204" pitchFamily="18" charset="0"/>
                      </a:rPr>
                      <m:t>(1−</m:t>
                    </m:r>
                    <m:sSup>
                      <m:sSupPr>
                        <m:ctrlPr>
                          <a:rPr lang="es-CO" sz="1100" b="0" i="1">
                            <a:latin typeface="Cambria Math" panose="02040503050406030204" pitchFamily="18" charset="0"/>
                            <a:ea typeface="Cambria Math" panose="02040503050406030204" pitchFamily="18" charset="0"/>
                          </a:rPr>
                        </m:ctrlPr>
                      </m:sSupPr>
                      <m:e>
                        <m:r>
                          <a:rPr lang="es-CO" sz="1100" b="0" i="1">
                            <a:latin typeface="Cambria Math" panose="02040503050406030204" pitchFamily="18" charset="0"/>
                            <a:ea typeface="Cambria Math" panose="02040503050406030204" pitchFamily="18" charset="0"/>
                          </a:rPr>
                          <m:t>𝑒</m:t>
                        </m:r>
                      </m:e>
                      <m: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ea typeface="Cambria Math" panose="02040503050406030204" pitchFamily="18" charset="0"/>
                          </a:rPr>
                          <m:t>𝑏𝑛</m:t>
                        </m:r>
                      </m:sup>
                    </m:s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rPr>
                      <m:t> </m:t>
                    </m:r>
                  </m:oMath>
                </m:oMathPara>
              </a14:m>
              <a:endParaRPr lang="es-CO" sz="1100"/>
            </a:p>
          </xdr:txBody>
        </xdr:sp>
      </mc:Choice>
      <mc:Fallback xmlns="">
        <xdr:sp macro="" textlink="">
          <xdr:nvSpPr>
            <xdr:cNvPr id="15" name="CuadroTexto 14">
              <a:extLst>
                <a:ext uri="{FF2B5EF4-FFF2-40B4-BE49-F238E27FC236}">
                  <a16:creationId xmlns:a16="http://schemas.microsoft.com/office/drawing/2014/main" id="{2269A6EF-E2E6-4F0D-AD22-B75961333486}"/>
                </a:ext>
              </a:extLst>
            </xdr:cNvPr>
            <xdr:cNvSpPr txBox="1"/>
          </xdr:nvSpPr>
          <xdr:spPr>
            <a:xfrm>
              <a:off x="17778124" y="10729623"/>
              <a:ext cx="1610883"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0" i="0">
                  <a:latin typeface="Cambria Math" panose="02040503050406030204" pitchFamily="18" charset="0"/>
                </a:rPr>
                <a:t>𝐼(𝑛)</a:t>
              </a:r>
              <a:r>
                <a:rPr lang="es-CO" sz="1100" i="0">
                  <a:latin typeface="Cambria Math" panose="02040503050406030204" pitchFamily="18" charset="0"/>
                </a:rPr>
                <a:t>=</a:t>
              </a:r>
              <a:r>
                <a:rPr lang="es-CO" sz="1100" b="0" i="0">
                  <a:latin typeface="Cambria Math" panose="02040503050406030204" pitchFamily="18" charset="0"/>
                </a:rPr>
                <a:t>𝐼</a:t>
              </a:r>
              <a:r>
                <a:rPr lang="es-CO" sz="1100" b="0" i="0" baseline="-25000">
                  <a:latin typeface="Cambria Math" panose="02040503050406030204" pitchFamily="18" charset="0"/>
                </a:rPr>
                <a:t>𝑚𝑎𝑥</a:t>
              </a:r>
              <a:r>
                <a:rPr lang="es-CO" sz="1100" b="0" i="0">
                  <a:latin typeface="Cambria Math" panose="02040503050406030204" pitchFamily="18" charset="0"/>
                  <a:ea typeface="Cambria Math" panose="02040503050406030204" pitchFamily="18" charset="0"/>
                </a:rPr>
                <a:t>(1−𝑒^(−𝑏𝑛))</a:t>
              </a:r>
              <a:r>
                <a:rPr lang="es-CO" sz="1100" b="0" i="0">
                  <a:latin typeface="Cambria Math" panose="02040503050406030204" pitchFamily="18" charset="0"/>
                </a:rPr>
                <a:t> </a:t>
              </a:r>
              <a:endParaRPr lang="es-CO" sz="1100"/>
            </a:p>
          </xdr:txBody>
        </xdr:sp>
      </mc:Fallback>
    </mc:AlternateContent>
    <xdr:clientData/>
  </xdr:oneCellAnchor>
  <xdr:twoCellAnchor>
    <xdr:from>
      <xdr:col>21</xdr:col>
      <xdr:colOff>881269</xdr:colOff>
      <xdr:row>49</xdr:row>
      <xdr:rowOff>49034</xdr:rowOff>
    </xdr:from>
    <xdr:to>
      <xdr:col>22</xdr:col>
      <xdr:colOff>2045943</xdr:colOff>
      <xdr:row>57</xdr:row>
      <xdr:rowOff>132470</xdr:rowOff>
    </xdr:to>
    <xdr:grpSp>
      <xdr:nvGrpSpPr>
        <xdr:cNvPr id="54" name="Grupo 53">
          <a:extLst>
            <a:ext uri="{FF2B5EF4-FFF2-40B4-BE49-F238E27FC236}">
              <a16:creationId xmlns:a16="http://schemas.microsoft.com/office/drawing/2014/main" id="{9100ABBD-C19F-CBB4-8AB1-13E91DEDBDB2}"/>
            </a:ext>
          </a:extLst>
        </xdr:cNvPr>
        <xdr:cNvGrpSpPr/>
      </xdr:nvGrpSpPr>
      <xdr:grpSpPr>
        <a:xfrm>
          <a:off x="19236504" y="10481710"/>
          <a:ext cx="2262851" cy="1596231"/>
          <a:chOff x="19611229" y="10396994"/>
          <a:chExt cx="2292434" cy="1561716"/>
        </a:xfrm>
      </xdr:grpSpPr>
      <mc:AlternateContent xmlns:mc="http://schemas.openxmlformats.org/markup-compatibility/2006" xmlns:a14="http://schemas.microsoft.com/office/drawing/2010/main">
        <mc:Choice Requires="a14">
          <xdr:sp macro="" textlink="">
            <xdr:nvSpPr>
              <xdr:cNvPr id="25" name="CuadroTexto 24">
                <a:extLst>
                  <a:ext uri="{FF2B5EF4-FFF2-40B4-BE49-F238E27FC236}">
                    <a16:creationId xmlns:a16="http://schemas.microsoft.com/office/drawing/2014/main" id="{336345DB-A740-4FE3-8229-E72D99B8048D}"/>
                  </a:ext>
                </a:extLst>
              </xdr:cNvPr>
              <xdr:cNvSpPr txBox="1"/>
            </xdr:nvSpPr>
            <xdr:spPr>
              <a:xfrm>
                <a:off x="21282329" y="11486985"/>
                <a:ext cx="428515" cy="164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050" b="0" i="1">
                        <a:latin typeface="Cambria Math" panose="02040503050406030204" pitchFamily="18" charset="0"/>
                        <a:ea typeface="Cambria Math" panose="02040503050406030204" pitchFamily="18" charset="0"/>
                      </a:rPr>
                      <m:t>×</m:t>
                    </m:r>
                    <m:r>
                      <a:rPr lang="es-CO" sz="1050" b="0" i="1">
                        <a:latin typeface="Cambria Math" panose="02040503050406030204" pitchFamily="18" charset="0"/>
                      </a:rPr>
                      <m:t>(−1</m:t>
                    </m:r>
                  </m:oMath>
                </a14:m>
                <a:r>
                  <a:rPr lang="es-CO" sz="1050"/>
                  <a:t> )</a:t>
                </a:r>
              </a:p>
            </xdr:txBody>
          </xdr:sp>
        </mc:Choice>
        <mc:Fallback xmlns="">
          <xdr:sp macro="" textlink="">
            <xdr:nvSpPr>
              <xdr:cNvPr id="25" name="CuadroTexto 24">
                <a:extLst>
                  <a:ext uri="{FF2B5EF4-FFF2-40B4-BE49-F238E27FC236}">
                    <a16:creationId xmlns:a16="http://schemas.microsoft.com/office/drawing/2014/main" id="{336345DB-A740-4FE3-8229-E72D99B8048D}"/>
                  </a:ext>
                </a:extLst>
              </xdr:cNvPr>
              <xdr:cNvSpPr txBox="1"/>
            </xdr:nvSpPr>
            <xdr:spPr>
              <a:xfrm>
                <a:off x="21282329" y="11486985"/>
                <a:ext cx="428515" cy="164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050" b="0" i="0">
                    <a:latin typeface="Cambria Math" panose="02040503050406030204" pitchFamily="18" charset="0"/>
                    <a:ea typeface="Cambria Math" panose="02040503050406030204" pitchFamily="18" charset="0"/>
                  </a:rPr>
                  <a:t>×</a:t>
                </a:r>
                <a:r>
                  <a:rPr lang="es-CO" sz="1050" b="0" i="0">
                    <a:latin typeface="Cambria Math" panose="02040503050406030204" pitchFamily="18" charset="0"/>
                  </a:rPr>
                  <a:t>(−1</a:t>
                </a:r>
                <a:r>
                  <a:rPr lang="es-CO" sz="1050"/>
                  <a:t> )</a:t>
                </a:r>
              </a:p>
            </xdr:txBody>
          </xdr:sp>
        </mc:Fallback>
      </mc:AlternateContent>
      <xdr:grpSp>
        <xdr:nvGrpSpPr>
          <xdr:cNvPr id="53" name="Grupo 52">
            <a:extLst>
              <a:ext uri="{FF2B5EF4-FFF2-40B4-BE49-F238E27FC236}">
                <a16:creationId xmlns:a16="http://schemas.microsoft.com/office/drawing/2014/main" id="{C4271F82-F7FE-83AB-F041-915BED898933}"/>
              </a:ext>
            </a:extLst>
          </xdr:cNvPr>
          <xdr:cNvGrpSpPr/>
        </xdr:nvGrpSpPr>
        <xdr:grpSpPr>
          <a:xfrm>
            <a:off x="19611229" y="10396994"/>
            <a:ext cx="2292434" cy="1561716"/>
            <a:chOff x="19611229" y="10396994"/>
            <a:chExt cx="2292434" cy="1561716"/>
          </a:xfrm>
        </xdr:grpSpPr>
        <mc:AlternateContent xmlns:mc="http://schemas.openxmlformats.org/markup-compatibility/2006" xmlns:a14="http://schemas.microsoft.com/office/drawing/2010/main">
          <mc:Choice Requires="a14">
            <xdr:sp macro="" textlink="">
              <xdr:nvSpPr>
                <xdr:cNvPr id="14" name="CuadroTexto 13">
                  <a:extLst>
                    <a:ext uri="{FF2B5EF4-FFF2-40B4-BE49-F238E27FC236}">
                      <a16:creationId xmlns:a16="http://schemas.microsoft.com/office/drawing/2014/main" id="{29235E7B-3C10-466E-962A-05490035D9B5}"/>
                    </a:ext>
                  </a:extLst>
                </xdr:cNvPr>
                <xdr:cNvSpPr txBox="1"/>
              </xdr:nvSpPr>
              <xdr:spPr>
                <a:xfrm>
                  <a:off x="20275163" y="10712726"/>
                  <a:ext cx="1497496"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r>
                          <a:rPr lang="es-CO" sz="1100" b="0" i="1">
                            <a:latin typeface="Cambria Math" panose="02040503050406030204" pitchFamily="18" charset="0"/>
                            <a:ea typeface="Cambria Math" panose="02040503050406030204" pitchFamily="18" charset="0"/>
                          </a:rPr>
                          <m:t>0.95=</m:t>
                        </m:r>
                        <m:sSup>
                          <m:sSupPr>
                            <m:ctrlPr>
                              <a:rPr lang="es-CO" sz="1100" b="0" i="1">
                                <a:latin typeface="Cambria Math" panose="02040503050406030204" pitchFamily="18" charset="0"/>
                                <a:ea typeface="Cambria Math" panose="02040503050406030204" pitchFamily="18" charset="0"/>
                              </a:rPr>
                            </m:ctrlPr>
                          </m:sSupPr>
                          <m:e>
                            <m:r>
                              <a:rPr lang="es-CO" sz="1100" b="0" i="1">
                                <a:latin typeface="Cambria Math" panose="02040503050406030204" pitchFamily="18" charset="0"/>
                                <a:ea typeface="Cambria Math" panose="02040503050406030204" pitchFamily="18" charset="0"/>
                              </a:rPr>
                              <m:t>1−</m:t>
                            </m:r>
                            <m:r>
                              <a:rPr lang="es-CO" sz="1100" b="0" i="1">
                                <a:latin typeface="Cambria Math" panose="02040503050406030204" pitchFamily="18" charset="0"/>
                                <a:ea typeface="Cambria Math" panose="02040503050406030204" pitchFamily="18" charset="0"/>
                              </a:rPr>
                              <m:t>𝑒</m:t>
                            </m:r>
                          </m:e>
                          <m: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ea typeface="Cambria Math" panose="02040503050406030204" pitchFamily="18" charset="0"/>
                              </a:rPr>
                              <m:t>𝑏</m:t>
                            </m:r>
                            <m:r>
                              <a:rPr lang="es-CO" sz="1100" b="0" i="1">
                                <a:latin typeface="Cambria Math" panose="02040503050406030204" pitchFamily="18" charset="0"/>
                                <a:ea typeface="Cambria Math" panose="02040503050406030204" pitchFamily="18" charset="0"/>
                              </a:rPr>
                              <m:t>∙395.20</m:t>
                            </m:r>
                          </m:sup>
                        </m:sSup>
                      </m:oMath>
                    </m:oMathPara>
                  </a14:m>
                  <a:endParaRPr lang="es-CO" sz="1100"/>
                </a:p>
              </xdr:txBody>
            </xdr:sp>
          </mc:Choice>
          <mc:Fallback xmlns="">
            <xdr:sp macro="" textlink="">
              <xdr:nvSpPr>
                <xdr:cNvPr id="14" name="CuadroTexto 13">
                  <a:extLst>
                    <a:ext uri="{FF2B5EF4-FFF2-40B4-BE49-F238E27FC236}">
                      <a16:creationId xmlns:a16="http://schemas.microsoft.com/office/drawing/2014/main" id="{29235E7B-3C10-466E-962A-05490035D9B5}"/>
                    </a:ext>
                  </a:extLst>
                </xdr:cNvPr>
                <xdr:cNvSpPr txBox="1"/>
              </xdr:nvSpPr>
              <xdr:spPr>
                <a:xfrm>
                  <a:off x="20275163" y="10712726"/>
                  <a:ext cx="1497496"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0" i="0">
                      <a:latin typeface="Cambria Math" panose="02040503050406030204" pitchFamily="18" charset="0"/>
                      <a:ea typeface="Cambria Math" panose="02040503050406030204" pitchFamily="18" charset="0"/>
                    </a:rPr>
                    <a:t>0.95=〖1−𝑒〗^(−𝑏∙395.20)</a:t>
                  </a:r>
                  <a:endParaRPr lang="es-CO" sz="1100"/>
                </a:p>
              </xdr:txBody>
            </xdr:sp>
          </mc:Fallback>
        </mc:AlternateContent>
        <mc:AlternateContent xmlns:mc="http://schemas.openxmlformats.org/markup-compatibility/2006" xmlns:a14="http://schemas.microsoft.com/office/drawing/2010/main">
          <mc:Choice Requires="a14">
            <xdr:sp macro="" textlink="">
              <xdr:nvSpPr>
                <xdr:cNvPr id="16" name="CuadroTexto 15">
                  <a:extLst>
                    <a:ext uri="{FF2B5EF4-FFF2-40B4-BE49-F238E27FC236}">
                      <a16:creationId xmlns:a16="http://schemas.microsoft.com/office/drawing/2014/main" id="{99CB999C-2196-496B-AC3D-EF2BF163589F}"/>
                    </a:ext>
                  </a:extLst>
                </xdr:cNvPr>
                <xdr:cNvSpPr txBox="1"/>
              </xdr:nvSpPr>
              <xdr:spPr>
                <a:xfrm>
                  <a:off x="20066773" y="10396994"/>
                  <a:ext cx="1749288"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r>
                          <a:rPr lang="es-CO" sz="1100" b="0" i="1">
                            <a:solidFill>
                              <a:schemeClr val="tx1"/>
                            </a:solidFill>
                            <a:effectLst/>
                            <a:latin typeface="Cambria Math" panose="02040503050406030204" pitchFamily="18" charset="0"/>
                            <a:ea typeface="+mn-ea"/>
                            <a:cs typeface="+mn-cs"/>
                          </a:rPr>
                          <m:t>0.95 </m:t>
                        </m:r>
                        <m:r>
                          <a:rPr lang="es-CO" sz="1100" b="0" i="1" strike="sngStrike" baseline="0">
                            <a:solidFill>
                              <a:schemeClr val="tx1"/>
                            </a:solidFill>
                            <a:effectLst/>
                            <a:latin typeface="Cambria Math" panose="02040503050406030204" pitchFamily="18" charset="0"/>
                            <a:ea typeface="+mn-ea"/>
                            <a:cs typeface="+mn-cs"/>
                          </a:rPr>
                          <m:t>𝐼𝑚𝑎𝑥</m:t>
                        </m:r>
                        <m:r>
                          <a:rPr lang="es-CO" sz="1100" b="0" i="1">
                            <a:solidFill>
                              <a:schemeClr val="tx1"/>
                            </a:solidFill>
                            <a:effectLst/>
                            <a:latin typeface="Cambria Math" panose="02040503050406030204" pitchFamily="18" charset="0"/>
                            <a:ea typeface="+mn-ea"/>
                            <a:cs typeface="+mn-cs"/>
                          </a:rPr>
                          <m:t>=</m:t>
                        </m:r>
                        <m:r>
                          <a:rPr lang="es-CO" sz="1100" b="0" i="1" strike="sngStrike">
                            <a:latin typeface="Cambria Math" panose="02040503050406030204" pitchFamily="18" charset="0"/>
                          </a:rPr>
                          <m:t>𝐼</m:t>
                        </m:r>
                        <m:r>
                          <a:rPr lang="es-CO" sz="1100" b="0" i="1" strike="sngStrike" baseline="-25000">
                            <a:latin typeface="Cambria Math" panose="02040503050406030204" pitchFamily="18" charset="0"/>
                          </a:rPr>
                          <m:t>𝑚𝑎𝑥</m:t>
                        </m:r>
                        <m:r>
                          <a:rPr lang="es-CO" sz="1100" b="0" i="1">
                            <a:latin typeface="Cambria Math" panose="02040503050406030204" pitchFamily="18" charset="0"/>
                            <a:ea typeface="Cambria Math" panose="02040503050406030204" pitchFamily="18" charset="0"/>
                          </a:rPr>
                          <m:t>(1−</m:t>
                        </m:r>
                        <m:sSup>
                          <m:sSupPr>
                            <m:ctrlPr>
                              <a:rPr lang="es-CO" sz="1100" b="0" i="1">
                                <a:latin typeface="Cambria Math" panose="02040503050406030204" pitchFamily="18" charset="0"/>
                                <a:ea typeface="Cambria Math" panose="02040503050406030204" pitchFamily="18" charset="0"/>
                              </a:rPr>
                            </m:ctrlPr>
                          </m:sSupPr>
                          <m:e>
                            <m:r>
                              <a:rPr lang="es-CO" sz="1100" b="0" i="1">
                                <a:latin typeface="Cambria Math" panose="02040503050406030204" pitchFamily="18" charset="0"/>
                                <a:ea typeface="Cambria Math" panose="02040503050406030204" pitchFamily="18" charset="0"/>
                              </a:rPr>
                              <m:t>𝑒</m:t>
                            </m:r>
                          </m:e>
                          <m: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ea typeface="Cambria Math" panose="02040503050406030204" pitchFamily="18" charset="0"/>
                              </a:rPr>
                              <m:t>𝑏𝑛</m:t>
                            </m:r>
                          </m:sup>
                        </m:s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rPr>
                          <m:t> </m:t>
                        </m:r>
                      </m:oMath>
                    </m:oMathPara>
                  </a14:m>
                  <a:endParaRPr lang="es-CO" sz="1100"/>
                </a:p>
              </xdr:txBody>
            </xdr:sp>
          </mc:Choice>
          <mc:Fallback xmlns="">
            <xdr:sp macro="" textlink="">
              <xdr:nvSpPr>
                <xdr:cNvPr id="16" name="CuadroTexto 15">
                  <a:extLst>
                    <a:ext uri="{FF2B5EF4-FFF2-40B4-BE49-F238E27FC236}">
                      <a16:creationId xmlns:a16="http://schemas.microsoft.com/office/drawing/2014/main" id="{99CB999C-2196-496B-AC3D-EF2BF163589F}"/>
                    </a:ext>
                  </a:extLst>
                </xdr:cNvPr>
                <xdr:cNvSpPr txBox="1"/>
              </xdr:nvSpPr>
              <xdr:spPr>
                <a:xfrm>
                  <a:off x="20066773" y="10396994"/>
                  <a:ext cx="1749288"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0" i="0">
                      <a:solidFill>
                        <a:schemeClr val="tx1"/>
                      </a:solidFill>
                      <a:effectLst/>
                      <a:latin typeface="Cambria Math" panose="02040503050406030204" pitchFamily="18" charset="0"/>
                      <a:ea typeface="+mn-ea"/>
                      <a:cs typeface="+mn-cs"/>
                    </a:rPr>
                    <a:t>0.95 </a:t>
                  </a:r>
                  <a:r>
                    <a:rPr lang="es-CO" sz="1100" b="0" i="0" strike="sngStrike" baseline="0">
                      <a:solidFill>
                        <a:schemeClr val="tx1"/>
                      </a:solidFill>
                      <a:effectLst/>
                      <a:latin typeface="Cambria Math" panose="02040503050406030204" pitchFamily="18" charset="0"/>
                      <a:ea typeface="+mn-ea"/>
                      <a:cs typeface="+mn-cs"/>
                    </a:rPr>
                    <a:t>𝐼𝑚𝑎𝑥</a:t>
                  </a:r>
                  <a:r>
                    <a:rPr lang="es-CO" sz="1100" b="0" i="0">
                      <a:solidFill>
                        <a:schemeClr val="tx1"/>
                      </a:solidFill>
                      <a:effectLst/>
                      <a:latin typeface="Cambria Math" panose="02040503050406030204" pitchFamily="18" charset="0"/>
                      <a:ea typeface="+mn-ea"/>
                      <a:cs typeface="+mn-cs"/>
                    </a:rPr>
                    <a:t>=</a:t>
                  </a:r>
                  <a:r>
                    <a:rPr lang="es-CO" sz="1100" b="0" i="0" strike="sngStrike">
                      <a:latin typeface="Cambria Math" panose="02040503050406030204" pitchFamily="18" charset="0"/>
                    </a:rPr>
                    <a:t>𝐼</a:t>
                  </a:r>
                  <a:r>
                    <a:rPr lang="es-CO" sz="1100" b="0" i="0" strike="sngStrike" baseline="-25000">
                      <a:latin typeface="Cambria Math" panose="02040503050406030204" pitchFamily="18" charset="0"/>
                    </a:rPr>
                    <a:t>𝑚𝑎𝑥</a:t>
                  </a:r>
                  <a:r>
                    <a:rPr lang="es-CO" sz="1100" b="0" i="0">
                      <a:latin typeface="Cambria Math" panose="02040503050406030204" pitchFamily="18" charset="0"/>
                      <a:ea typeface="Cambria Math" panose="02040503050406030204" pitchFamily="18" charset="0"/>
                    </a:rPr>
                    <a:t>(1−𝑒^(−𝑏𝑛))</a:t>
                  </a:r>
                  <a:r>
                    <a:rPr lang="es-CO" sz="1100" b="0" i="0">
                      <a:latin typeface="Cambria Math" panose="02040503050406030204" pitchFamily="18" charset="0"/>
                    </a:rPr>
                    <a:t> </a:t>
                  </a:r>
                  <a:endParaRPr lang="es-CO" sz="1100"/>
                </a:p>
              </xdr:txBody>
            </xdr:sp>
          </mc:Fallback>
        </mc:AlternateContent>
        <mc:AlternateContent xmlns:mc="http://schemas.openxmlformats.org/markup-compatibility/2006" xmlns:a14="http://schemas.microsoft.com/office/drawing/2010/main">
          <mc:Choice Requires="a14">
            <xdr:sp macro="" textlink="">
              <xdr:nvSpPr>
                <xdr:cNvPr id="18" name="CuadroTexto 17">
                  <a:extLst>
                    <a:ext uri="{FF2B5EF4-FFF2-40B4-BE49-F238E27FC236}">
                      <a16:creationId xmlns:a16="http://schemas.microsoft.com/office/drawing/2014/main" id="{C37359A8-1AD3-4EAA-91B2-75091F37CB76}"/>
                    </a:ext>
                  </a:extLst>
                </xdr:cNvPr>
                <xdr:cNvSpPr txBox="1"/>
              </xdr:nvSpPr>
              <xdr:spPr>
                <a:xfrm>
                  <a:off x="20081019" y="10554966"/>
                  <a:ext cx="1497496"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r>
                          <a:rPr lang="es-CO" sz="1100" b="0" i="1">
                            <a:latin typeface="Cambria Math" panose="02040503050406030204" pitchFamily="18" charset="0"/>
                            <a:ea typeface="Cambria Math" panose="02040503050406030204" pitchFamily="18" charset="0"/>
                          </a:rPr>
                          <m:t>0.95−1=</m:t>
                        </m:r>
                        <m:sSup>
                          <m:sSupPr>
                            <m:ctrlPr>
                              <a:rPr lang="es-CO" sz="1100" b="0" i="1">
                                <a:latin typeface="Cambria Math" panose="02040503050406030204" pitchFamily="18" charset="0"/>
                                <a:ea typeface="Cambria Math" panose="02040503050406030204" pitchFamily="18" charset="0"/>
                              </a:rPr>
                            </m:ctrlPr>
                          </m:sSupPr>
                          <m:e>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ea typeface="Cambria Math" panose="02040503050406030204" pitchFamily="18" charset="0"/>
                              </a:rPr>
                              <m:t>𝑒</m:t>
                            </m:r>
                          </m:e>
                          <m: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ea typeface="Cambria Math" panose="02040503050406030204" pitchFamily="18" charset="0"/>
                              </a:rPr>
                              <m:t>𝑏</m:t>
                            </m:r>
                            <m:r>
                              <a:rPr lang="es-CO" sz="1100" b="0" i="1">
                                <a:latin typeface="Cambria Math" panose="02040503050406030204" pitchFamily="18" charset="0"/>
                                <a:ea typeface="Cambria Math" panose="02040503050406030204" pitchFamily="18" charset="0"/>
                              </a:rPr>
                              <m:t>∙395.20</m:t>
                            </m:r>
                          </m:sup>
                        </m:sSup>
                      </m:oMath>
                    </m:oMathPara>
                  </a14:m>
                  <a:endParaRPr lang="es-CO" sz="1100"/>
                </a:p>
              </xdr:txBody>
            </xdr:sp>
          </mc:Choice>
          <mc:Fallback xmlns="">
            <xdr:sp macro="" textlink="">
              <xdr:nvSpPr>
                <xdr:cNvPr id="18" name="CuadroTexto 17">
                  <a:extLst>
                    <a:ext uri="{FF2B5EF4-FFF2-40B4-BE49-F238E27FC236}">
                      <a16:creationId xmlns:a16="http://schemas.microsoft.com/office/drawing/2014/main" id="{C37359A8-1AD3-4EAA-91B2-75091F37CB76}"/>
                    </a:ext>
                  </a:extLst>
                </xdr:cNvPr>
                <xdr:cNvSpPr txBox="1"/>
              </xdr:nvSpPr>
              <xdr:spPr>
                <a:xfrm>
                  <a:off x="20081019" y="10554966"/>
                  <a:ext cx="1497496"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0" i="0">
                      <a:latin typeface="Cambria Math" panose="02040503050406030204" pitchFamily="18" charset="0"/>
                      <a:ea typeface="Cambria Math" panose="02040503050406030204" pitchFamily="18" charset="0"/>
                    </a:rPr>
                    <a:t>0.95−1=〖−𝑒〗^(−𝑏∙395.20)</a:t>
                  </a:r>
                  <a:endParaRPr lang="es-CO" sz="1100"/>
                </a:p>
              </xdr:txBody>
            </xdr:sp>
          </mc:Fallback>
        </mc:AlternateContent>
        <xdr:grpSp>
          <xdr:nvGrpSpPr>
            <xdr:cNvPr id="51" name="Grupo 50">
              <a:extLst>
                <a:ext uri="{FF2B5EF4-FFF2-40B4-BE49-F238E27FC236}">
                  <a16:creationId xmlns:a16="http://schemas.microsoft.com/office/drawing/2014/main" id="{60645095-257C-5BE5-57C6-45841C81620A}"/>
                </a:ext>
              </a:extLst>
            </xdr:cNvPr>
            <xdr:cNvGrpSpPr/>
          </xdr:nvGrpSpPr>
          <xdr:grpSpPr>
            <a:xfrm>
              <a:off x="19831878" y="10893949"/>
              <a:ext cx="2071785" cy="198711"/>
              <a:chOff x="19877598" y="10832989"/>
              <a:chExt cx="2071785" cy="198711"/>
            </a:xfrm>
          </xdr:grpSpPr>
          <mc:AlternateContent xmlns:mc="http://schemas.openxmlformats.org/markup-compatibility/2006" xmlns:a14="http://schemas.microsoft.com/office/drawing/2010/main">
            <mc:Choice Requires="a14">
              <xdr:sp macro="" textlink="">
                <xdr:nvSpPr>
                  <xdr:cNvPr id="17" name="CuadroTexto 16">
                    <a:extLst>
                      <a:ext uri="{FF2B5EF4-FFF2-40B4-BE49-F238E27FC236}">
                        <a16:creationId xmlns:a16="http://schemas.microsoft.com/office/drawing/2014/main" id="{BCF7A4E8-03C1-499C-9507-4DA3FA0A9545}"/>
                      </a:ext>
                    </a:extLst>
                  </xdr:cNvPr>
                  <xdr:cNvSpPr txBox="1"/>
                </xdr:nvSpPr>
                <xdr:spPr>
                  <a:xfrm>
                    <a:off x="21520868" y="10832989"/>
                    <a:ext cx="428515" cy="164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050" b="0" i="1">
                            <a:latin typeface="Cambria Math" panose="02040503050406030204" pitchFamily="18" charset="0"/>
                            <a:ea typeface="Cambria Math" panose="02040503050406030204" pitchFamily="18" charset="0"/>
                          </a:rPr>
                          <m:t>×</m:t>
                        </m:r>
                        <m:r>
                          <a:rPr lang="es-CO" sz="1050" b="0" i="1">
                            <a:latin typeface="Cambria Math" panose="02040503050406030204" pitchFamily="18" charset="0"/>
                          </a:rPr>
                          <m:t>(−1</m:t>
                        </m:r>
                      </m:oMath>
                    </a14:m>
                    <a:r>
                      <a:rPr lang="es-CO" sz="1050"/>
                      <a:t> )</a:t>
                    </a:r>
                  </a:p>
                </xdr:txBody>
              </xdr:sp>
            </mc:Choice>
            <mc:Fallback xmlns="">
              <xdr:sp macro="" textlink="">
                <xdr:nvSpPr>
                  <xdr:cNvPr id="17" name="CuadroTexto 16">
                    <a:extLst>
                      <a:ext uri="{FF2B5EF4-FFF2-40B4-BE49-F238E27FC236}">
                        <a16:creationId xmlns:a16="http://schemas.microsoft.com/office/drawing/2014/main" id="{BCF7A4E8-03C1-499C-9507-4DA3FA0A9545}"/>
                      </a:ext>
                    </a:extLst>
                  </xdr:cNvPr>
                  <xdr:cNvSpPr txBox="1"/>
                </xdr:nvSpPr>
                <xdr:spPr>
                  <a:xfrm>
                    <a:off x="21520868" y="10832989"/>
                    <a:ext cx="428515" cy="164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050" b="0" i="0">
                        <a:latin typeface="Cambria Math" panose="02040503050406030204" pitchFamily="18" charset="0"/>
                        <a:ea typeface="Cambria Math" panose="02040503050406030204" pitchFamily="18" charset="0"/>
                      </a:rPr>
                      <a:t>×</a:t>
                    </a:r>
                    <a:r>
                      <a:rPr lang="es-CO" sz="1050" b="0" i="0">
                        <a:latin typeface="Cambria Math" panose="02040503050406030204" pitchFamily="18" charset="0"/>
                      </a:rPr>
                      <a:t>(−1</a:t>
                    </a:r>
                    <a:r>
                      <a:rPr lang="es-CO" sz="1050"/>
                      <a:t> )</a:t>
                    </a:r>
                  </a:p>
                </xdr:txBody>
              </xdr:sp>
            </mc:Fallback>
          </mc:AlternateContent>
          <mc:AlternateContent xmlns:mc="http://schemas.openxmlformats.org/markup-compatibility/2006" xmlns:a14="http://schemas.microsoft.com/office/drawing/2010/main">
            <mc:Choice Requires="a14">
              <xdr:sp macro="" textlink="">
                <xdr:nvSpPr>
                  <xdr:cNvPr id="19" name="CuadroTexto 18">
                    <a:extLst>
                      <a:ext uri="{FF2B5EF4-FFF2-40B4-BE49-F238E27FC236}">
                        <a16:creationId xmlns:a16="http://schemas.microsoft.com/office/drawing/2014/main" id="{6F94D7D9-8882-4863-81AD-7575B5194FD3}"/>
                      </a:ext>
                    </a:extLst>
                  </xdr:cNvPr>
                  <xdr:cNvSpPr txBox="1"/>
                </xdr:nvSpPr>
                <xdr:spPr>
                  <a:xfrm>
                    <a:off x="19877598" y="10859494"/>
                    <a:ext cx="428194" cy="164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050" b="0" i="1">
                            <a:latin typeface="Cambria Math" panose="02040503050406030204" pitchFamily="18" charset="0"/>
                          </a:rPr>
                          <m:t>(−1</m:t>
                        </m:r>
                      </m:oMath>
                    </a14:m>
                    <a:r>
                      <a:rPr lang="es-CO" sz="1050"/>
                      <a:t> )</a:t>
                    </a:r>
                    <a14:m>
                      <m:oMath xmlns:m="http://schemas.openxmlformats.org/officeDocument/2006/math">
                        <m:r>
                          <a:rPr lang="es-CO" sz="1050" b="0" i="0">
                            <a:solidFill>
                              <a:schemeClr val="tx1"/>
                            </a:solidFill>
                            <a:effectLst/>
                            <a:latin typeface="Cambria Math" panose="02040503050406030204" pitchFamily="18" charset="0"/>
                            <a:ea typeface="+mn-ea"/>
                            <a:cs typeface="+mn-cs"/>
                          </a:rPr>
                          <m:t> </m:t>
                        </m:r>
                        <m:r>
                          <a:rPr lang="es-CO" sz="1050" b="0" i="1">
                            <a:solidFill>
                              <a:schemeClr val="tx1"/>
                            </a:solidFill>
                            <a:effectLst/>
                            <a:latin typeface="Cambria Math" panose="02040503050406030204" pitchFamily="18" charset="0"/>
                            <a:ea typeface="+mn-ea"/>
                            <a:cs typeface="+mn-cs"/>
                          </a:rPr>
                          <m:t>×</m:t>
                        </m:r>
                      </m:oMath>
                    </a14:m>
                    <a:endParaRPr lang="es-CO" sz="1050"/>
                  </a:p>
                </xdr:txBody>
              </xdr:sp>
            </mc:Choice>
            <mc:Fallback xmlns="">
              <xdr:sp macro="" textlink="">
                <xdr:nvSpPr>
                  <xdr:cNvPr id="19" name="CuadroTexto 18">
                    <a:extLst>
                      <a:ext uri="{FF2B5EF4-FFF2-40B4-BE49-F238E27FC236}">
                        <a16:creationId xmlns:a16="http://schemas.microsoft.com/office/drawing/2014/main" id="{6F94D7D9-8882-4863-81AD-7575B5194FD3}"/>
                      </a:ext>
                    </a:extLst>
                  </xdr:cNvPr>
                  <xdr:cNvSpPr txBox="1"/>
                </xdr:nvSpPr>
                <xdr:spPr>
                  <a:xfrm>
                    <a:off x="19877598" y="10859494"/>
                    <a:ext cx="428194" cy="164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050" b="0" i="0">
                        <a:latin typeface="Cambria Math" panose="02040503050406030204" pitchFamily="18" charset="0"/>
                      </a:rPr>
                      <a:t>(−1</a:t>
                    </a:r>
                    <a:r>
                      <a:rPr lang="es-CO" sz="1050"/>
                      <a:t> )</a:t>
                    </a:r>
                    <a:r>
                      <a:rPr lang="es-CO" sz="1050" b="0" i="0">
                        <a:solidFill>
                          <a:schemeClr val="tx1"/>
                        </a:solidFill>
                        <a:effectLst/>
                        <a:latin typeface="Cambria Math" panose="02040503050406030204" pitchFamily="18" charset="0"/>
                        <a:ea typeface="+mn-ea"/>
                        <a:cs typeface="+mn-cs"/>
                      </a:rPr>
                      <a:t> ×</a:t>
                    </a:r>
                    <a:endParaRPr lang="es-CO" sz="1050"/>
                  </a:p>
                </xdr:txBody>
              </xdr:sp>
            </mc:Fallback>
          </mc:AlternateContent>
          <mc:AlternateContent xmlns:mc="http://schemas.openxmlformats.org/markup-compatibility/2006" xmlns:a14="http://schemas.microsoft.com/office/drawing/2010/main">
            <mc:Choice Requires="a14">
              <xdr:sp macro="" textlink="">
                <xdr:nvSpPr>
                  <xdr:cNvPr id="20" name="CuadroTexto 19">
                    <a:extLst>
                      <a:ext uri="{FF2B5EF4-FFF2-40B4-BE49-F238E27FC236}">
                        <a16:creationId xmlns:a16="http://schemas.microsoft.com/office/drawing/2014/main" id="{FE335039-7BCC-4164-9330-1ED07C44E2F9}"/>
                      </a:ext>
                    </a:extLst>
                  </xdr:cNvPr>
                  <xdr:cNvSpPr txBox="1"/>
                </xdr:nvSpPr>
                <xdr:spPr>
                  <a:xfrm>
                    <a:off x="20175772" y="10852868"/>
                    <a:ext cx="1497496"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r>
                            <m:rPr>
                              <m:nor/>
                            </m:rPr>
                            <a:rPr lang="es-CO" i="0"/>
                            <m:t>≠</m:t>
                          </m:r>
                          <m:r>
                            <m:rPr>
                              <m:nor/>
                            </m:rPr>
                            <a:rPr lang="es-CO" b="0" i="0"/>
                            <m:t> </m:t>
                          </m:r>
                          <m:r>
                            <a:rPr lang="es-CO" sz="1100" b="0" i="1">
                              <a:latin typeface="Cambria Math" panose="02040503050406030204" pitchFamily="18" charset="0"/>
                              <a:ea typeface="Cambria Math" panose="02040503050406030204" pitchFamily="18" charset="0"/>
                            </a:rPr>
                            <m:t>0.05=</m:t>
                          </m:r>
                          <m:sSup>
                            <m:sSupPr>
                              <m:ctrlPr>
                                <a:rPr lang="es-CO" sz="1100" b="0" i="0">
                                  <a:latin typeface="Cambria Math" panose="02040503050406030204" pitchFamily="18" charset="0"/>
                                  <a:ea typeface="Cambria Math" panose="02040503050406030204" pitchFamily="18" charset="0"/>
                                </a:rPr>
                              </m:ctrlPr>
                            </m:sSupPr>
                            <m:e>
                              <m:r>
                                <m:rPr>
                                  <m:nor/>
                                </m:rPr>
                                <a:rPr lang="es-CO" sz="1100" b="0" i="0">
                                  <a:latin typeface="Cambria Math" panose="02040503050406030204" pitchFamily="18" charset="0"/>
                                  <a:ea typeface="Cambria Math" panose="02040503050406030204" pitchFamily="18" charset="0"/>
                                </a:rPr>
                                <m:t> </m:t>
                              </m:r>
                              <m:r>
                                <m:rPr>
                                  <m:nor/>
                                </m:rPr>
                                <a:rPr lang="es-CO" i="0"/>
                                <m:t>≠</m:t>
                              </m:r>
                              <m:r>
                                <m:rPr>
                                  <m:nor/>
                                </m:rPr>
                                <a:rPr lang="es-CO" b="0" i="0"/>
                                <m:t> </m:t>
                              </m:r>
                              <m:r>
                                <a:rPr lang="es-CO" sz="1100" b="0" i="1">
                                  <a:latin typeface="Cambria Math" panose="02040503050406030204" pitchFamily="18" charset="0"/>
                                  <a:ea typeface="Cambria Math" panose="02040503050406030204" pitchFamily="18" charset="0"/>
                                </a:rPr>
                                <m:t>𝑒</m:t>
                              </m:r>
                            </m:e>
                            <m: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ea typeface="Cambria Math" panose="02040503050406030204" pitchFamily="18" charset="0"/>
                                </a:rPr>
                                <m:t>𝑏</m:t>
                              </m:r>
                              <m:r>
                                <a:rPr lang="es-CO" sz="1100" b="0" i="1">
                                  <a:latin typeface="Cambria Math" panose="02040503050406030204" pitchFamily="18" charset="0"/>
                                  <a:ea typeface="Cambria Math" panose="02040503050406030204" pitchFamily="18" charset="0"/>
                                </a:rPr>
                                <m:t>∙395.20</m:t>
                              </m:r>
                            </m:sup>
                          </m:sSup>
                        </m:oMath>
                      </m:oMathPara>
                    </a14:m>
                    <a:endParaRPr lang="es-CO" sz="1100"/>
                  </a:p>
                </xdr:txBody>
              </xdr:sp>
            </mc:Choice>
            <mc:Fallback xmlns="">
              <xdr:sp macro="" textlink="">
                <xdr:nvSpPr>
                  <xdr:cNvPr id="20" name="CuadroTexto 19">
                    <a:extLst>
                      <a:ext uri="{FF2B5EF4-FFF2-40B4-BE49-F238E27FC236}">
                        <a16:creationId xmlns:a16="http://schemas.microsoft.com/office/drawing/2014/main" id="{FE335039-7BCC-4164-9330-1ED07C44E2F9}"/>
                      </a:ext>
                    </a:extLst>
                  </xdr:cNvPr>
                  <xdr:cNvSpPr txBox="1"/>
                </xdr:nvSpPr>
                <xdr:spPr>
                  <a:xfrm>
                    <a:off x="20175772" y="10852868"/>
                    <a:ext cx="1497496"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i="0">
                        <a:latin typeface="Cambria Math" panose="02040503050406030204" pitchFamily="18" charset="0"/>
                      </a:rPr>
                      <a:t>"≠</a:t>
                    </a:r>
                    <a:r>
                      <a:rPr lang="es-CO" b="0" i="0">
                        <a:latin typeface="Cambria Math" panose="02040503050406030204" pitchFamily="18" charset="0"/>
                      </a:rPr>
                      <a:t> </a:t>
                    </a:r>
                    <a:r>
                      <a:rPr lang="es-CO" sz="1100" b="0" i="0">
                        <a:latin typeface="Cambria Math" panose="02040503050406030204" pitchFamily="18" charset="0"/>
                        <a:ea typeface="Cambria Math" panose="02040503050406030204" pitchFamily="18" charset="0"/>
                      </a:rPr>
                      <a:t>" 0.05=〖" </a:t>
                    </a:r>
                    <a:r>
                      <a:rPr lang="es-CO" i="0"/>
                      <a:t>≠</a:t>
                    </a:r>
                    <a:r>
                      <a:rPr lang="es-CO" b="0" i="0"/>
                      <a:t> </a:t>
                    </a:r>
                    <a:r>
                      <a:rPr lang="es-CO" sz="1100" b="0" i="0">
                        <a:latin typeface="Cambria Math" panose="02040503050406030204" pitchFamily="18" charset="0"/>
                        <a:ea typeface="Cambria Math" panose="02040503050406030204" pitchFamily="18" charset="0"/>
                      </a:rPr>
                      <a:t>" 𝑒〗^(−𝑏∙395.20)</a:t>
                    </a:r>
                    <a:endParaRPr lang="es-CO" sz="1100"/>
                  </a:p>
                </xdr:txBody>
              </xdr:sp>
            </mc:Fallback>
          </mc:AlternateContent>
        </xdr:grpSp>
        <xdr:grpSp>
          <xdr:nvGrpSpPr>
            <xdr:cNvPr id="52" name="Grupo 51">
              <a:extLst>
                <a:ext uri="{FF2B5EF4-FFF2-40B4-BE49-F238E27FC236}">
                  <a16:creationId xmlns:a16="http://schemas.microsoft.com/office/drawing/2014/main" id="{2853DDCF-327B-5D59-A6D8-A06659D31D41}"/>
                </a:ext>
              </a:extLst>
            </xdr:cNvPr>
            <xdr:cNvGrpSpPr/>
          </xdr:nvGrpSpPr>
          <xdr:grpSpPr>
            <a:xfrm>
              <a:off x="19776881" y="11169594"/>
              <a:ext cx="2045734" cy="178832"/>
              <a:chOff x="19776881" y="11154354"/>
              <a:chExt cx="2045734" cy="178832"/>
            </a:xfrm>
          </xdr:grpSpPr>
          <mc:AlternateContent xmlns:mc="http://schemas.openxmlformats.org/markup-compatibility/2006" xmlns:a14="http://schemas.microsoft.com/office/drawing/2010/main">
            <mc:Choice Requires="a14">
              <xdr:sp macro="" textlink="">
                <xdr:nvSpPr>
                  <xdr:cNvPr id="21" name="CuadroTexto 20">
                    <a:extLst>
                      <a:ext uri="{FF2B5EF4-FFF2-40B4-BE49-F238E27FC236}">
                        <a16:creationId xmlns:a16="http://schemas.microsoft.com/office/drawing/2014/main" id="{8600D6BA-97AA-4229-82D8-2F79F1897EB9}"/>
                      </a:ext>
                    </a:extLst>
                  </xdr:cNvPr>
                  <xdr:cNvSpPr txBox="1"/>
                </xdr:nvSpPr>
                <xdr:spPr>
                  <a:xfrm>
                    <a:off x="20063127" y="11154354"/>
                    <a:ext cx="1497496"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func>
                            <m:funcPr>
                              <m:ctrlPr>
                                <a:rPr lang="es-CO" sz="1100" b="0" i="0">
                                  <a:latin typeface="Cambria Math" panose="02040503050406030204" pitchFamily="18" charset="0"/>
                                  <a:ea typeface="Cambria Math" panose="02040503050406030204" pitchFamily="18" charset="0"/>
                                </a:rPr>
                              </m:ctrlPr>
                            </m:funcPr>
                            <m:fName>
                              <m:r>
                                <m:rPr>
                                  <m:sty m:val="p"/>
                                </m:rPr>
                                <a:rPr lang="es-CO" sz="1100" b="0" i="0">
                                  <a:latin typeface="Cambria Math" panose="02040503050406030204" pitchFamily="18" charset="0"/>
                                  <a:ea typeface="Cambria Math" panose="02040503050406030204" pitchFamily="18" charset="0"/>
                                </a:rPr>
                                <m:t>ln</m:t>
                              </m:r>
                            </m:fName>
                            <m:e>
                              <m:r>
                                <a:rPr lang="es-CO" sz="1100" b="0" i="1">
                                  <a:latin typeface="Cambria Math" panose="02040503050406030204" pitchFamily="18" charset="0"/>
                                  <a:ea typeface="Cambria Math" panose="02040503050406030204" pitchFamily="18" charset="0"/>
                                </a:rPr>
                                <m:t>(</m:t>
                              </m:r>
                            </m:e>
                          </m:func>
                          <m:r>
                            <a:rPr lang="es-CO" sz="1100" b="0" i="1">
                              <a:latin typeface="Cambria Math" panose="02040503050406030204" pitchFamily="18" charset="0"/>
                              <a:ea typeface="Cambria Math" panose="02040503050406030204" pitchFamily="18" charset="0"/>
                            </a:rPr>
                            <m:t>0.05)=</m:t>
                          </m:r>
                          <m:sSup>
                            <m:sSupPr>
                              <m:ctrlPr>
                                <a:rPr lang="es-CO" sz="1100" b="0" i="0">
                                  <a:latin typeface="Cambria Math" panose="02040503050406030204" pitchFamily="18" charset="0"/>
                                  <a:ea typeface="Cambria Math" panose="02040503050406030204" pitchFamily="18" charset="0"/>
                                </a:rPr>
                              </m:ctrlPr>
                            </m:sSupPr>
                            <m:e>
                              <m:r>
                                <m:rPr>
                                  <m:nor/>
                                </m:rPr>
                                <a:rPr lang="es-CO" sz="1100" b="0" i="0">
                                  <a:latin typeface="Cambria Math" panose="02040503050406030204" pitchFamily="18" charset="0"/>
                                  <a:ea typeface="Cambria Math" panose="02040503050406030204" pitchFamily="18" charset="0"/>
                                </a:rPr>
                                <m:t> </m:t>
                              </m:r>
                              <m:r>
                                <a:rPr lang="es-CO" sz="1100" b="0" i="1" strike="sngStrike" baseline="0">
                                  <a:latin typeface="Cambria Math" panose="02040503050406030204" pitchFamily="18" charset="0"/>
                                  <a:ea typeface="Cambria Math" panose="02040503050406030204" pitchFamily="18" charset="0"/>
                                </a:rPr>
                                <m:t>𝑒</m:t>
                              </m:r>
                            </m:e>
                            <m: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ea typeface="Cambria Math" panose="02040503050406030204" pitchFamily="18" charset="0"/>
                                </a:rPr>
                                <m:t>𝑏</m:t>
                              </m:r>
                              <m:r>
                                <a:rPr lang="es-CO" sz="1100" b="0" i="1">
                                  <a:latin typeface="Cambria Math" panose="02040503050406030204" pitchFamily="18" charset="0"/>
                                  <a:ea typeface="Cambria Math" panose="02040503050406030204" pitchFamily="18" charset="0"/>
                                </a:rPr>
                                <m:t>∙395.20</m:t>
                              </m:r>
                            </m:sup>
                          </m:sSup>
                        </m:oMath>
                      </m:oMathPara>
                    </a14:m>
                    <a:endParaRPr lang="es-CO" sz="1100"/>
                  </a:p>
                </xdr:txBody>
              </xdr:sp>
            </mc:Choice>
            <mc:Fallback xmlns="">
              <xdr:sp macro="" textlink="">
                <xdr:nvSpPr>
                  <xdr:cNvPr id="21" name="CuadroTexto 20">
                    <a:extLst>
                      <a:ext uri="{FF2B5EF4-FFF2-40B4-BE49-F238E27FC236}">
                        <a16:creationId xmlns:a16="http://schemas.microsoft.com/office/drawing/2014/main" id="{8600D6BA-97AA-4229-82D8-2F79F1897EB9}"/>
                      </a:ext>
                    </a:extLst>
                  </xdr:cNvPr>
                  <xdr:cNvSpPr txBox="1"/>
                </xdr:nvSpPr>
                <xdr:spPr>
                  <a:xfrm>
                    <a:off x="20063127" y="11154354"/>
                    <a:ext cx="1497496"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0" i="0">
                        <a:latin typeface="Cambria Math" panose="02040503050406030204" pitchFamily="18" charset="0"/>
                        <a:ea typeface="Cambria Math" panose="02040503050406030204" pitchFamily="18" charset="0"/>
                      </a:rPr>
                      <a:t>ln⁡( 0.05)=〖" </a:t>
                    </a:r>
                    <a:r>
                      <a:rPr lang="es-CO" sz="1100" b="0" i="0" strike="sngStrike" baseline="0">
                        <a:latin typeface="Cambria Math" panose="02040503050406030204" pitchFamily="18" charset="0"/>
                        <a:ea typeface="Cambria Math" panose="02040503050406030204" pitchFamily="18" charset="0"/>
                      </a:rPr>
                      <a:t>" 𝑒〗^(</a:t>
                    </a:r>
                    <a:r>
                      <a:rPr lang="es-CO" sz="1100" b="0" i="0">
                        <a:latin typeface="Cambria Math" panose="02040503050406030204" pitchFamily="18" charset="0"/>
                        <a:ea typeface="Cambria Math" panose="02040503050406030204" pitchFamily="18" charset="0"/>
                      </a:rPr>
                      <a:t>−𝑏∙395.20)</a:t>
                    </a:r>
                    <a:endParaRPr lang="es-CO" sz="1100"/>
                  </a:p>
                </xdr:txBody>
              </xdr:sp>
            </mc:Fallback>
          </mc:AlternateContent>
          <mc:AlternateContent xmlns:mc="http://schemas.openxmlformats.org/markup-compatibility/2006" xmlns:a14="http://schemas.microsoft.com/office/drawing/2010/main">
            <mc:Choice Requires="a14">
              <xdr:sp macro="" textlink="">
                <xdr:nvSpPr>
                  <xdr:cNvPr id="22" name="CuadroTexto 21">
                    <a:extLst>
                      <a:ext uri="{FF2B5EF4-FFF2-40B4-BE49-F238E27FC236}">
                        <a16:creationId xmlns:a16="http://schemas.microsoft.com/office/drawing/2014/main" id="{29CC0917-6DA4-4676-BC5C-0BA87857FD7B}"/>
                      </a:ext>
                    </a:extLst>
                  </xdr:cNvPr>
                  <xdr:cNvSpPr txBox="1"/>
                </xdr:nvSpPr>
                <xdr:spPr>
                  <a:xfrm>
                    <a:off x="21461234" y="11154355"/>
                    <a:ext cx="36138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rPr>
                          <m:t>(</m:t>
                        </m:r>
                        <m:r>
                          <a:rPr lang="es-CO" sz="1100" b="0" i="1">
                            <a:solidFill>
                              <a:schemeClr val="tx1"/>
                            </a:solidFill>
                            <a:effectLst/>
                            <a:latin typeface="Cambria Math" panose="02040503050406030204" pitchFamily="18" charset="0"/>
                            <a:ea typeface="+mn-ea"/>
                            <a:cs typeface="+mn-cs"/>
                          </a:rPr>
                          <m:t>𝑙𝑛</m:t>
                        </m:r>
                      </m:oMath>
                    </a14:m>
                    <a:r>
                      <a:rPr lang="es-CO" sz="1100"/>
                      <a:t>)</a:t>
                    </a:r>
                  </a:p>
                </xdr:txBody>
              </xdr:sp>
            </mc:Choice>
            <mc:Fallback xmlns="">
              <xdr:sp macro="" textlink="">
                <xdr:nvSpPr>
                  <xdr:cNvPr id="22" name="CuadroTexto 21">
                    <a:extLst>
                      <a:ext uri="{FF2B5EF4-FFF2-40B4-BE49-F238E27FC236}">
                        <a16:creationId xmlns:a16="http://schemas.microsoft.com/office/drawing/2014/main" id="{29CC0917-6DA4-4676-BC5C-0BA87857FD7B}"/>
                      </a:ext>
                    </a:extLst>
                  </xdr:cNvPr>
                  <xdr:cNvSpPr txBox="1"/>
                </xdr:nvSpPr>
                <xdr:spPr>
                  <a:xfrm>
                    <a:off x="21461234" y="11154355"/>
                    <a:ext cx="36138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ea typeface="Cambria Math" panose="02040503050406030204" pitchFamily="18" charset="0"/>
                      </a:rPr>
                      <a:t>×</a:t>
                    </a:r>
                    <a:r>
                      <a:rPr lang="es-CO" sz="11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𝑙𝑛</a:t>
                    </a:r>
                    <a:r>
                      <a:rPr lang="es-CO" sz="1100"/>
                      <a:t>)</a:t>
                    </a:r>
                  </a:p>
                </xdr:txBody>
              </xdr:sp>
            </mc:Fallback>
          </mc:AlternateContent>
          <mc:AlternateContent xmlns:mc="http://schemas.openxmlformats.org/markup-compatibility/2006" xmlns:a14="http://schemas.microsoft.com/office/drawing/2010/main">
            <mc:Choice Requires="a14">
              <xdr:sp macro="" textlink="">
                <xdr:nvSpPr>
                  <xdr:cNvPr id="23" name="CuadroTexto 22">
                    <a:extLst>
                      <a:ext uri="{FF2B5EF4-FFF2-40B4-BE49-F238E27FC236}">
                        <a16:creationId xmlns:a16="http://schemas.microsoft.com/office/drawing/2014/main" id="{F92833B4-B67C-4EB3-A515-21BC0E1A2367}"/>
                      </a:ext>
                    </a:extLst>
                  </xdr:cNvPr>
                  <xdr:cNvSpPr txBox="1"/>
                </xdr:nvSpPr>
                <xdr:spPr>
                  <a:xfrm>
                    <a:off x="19776881" y="11167607"/>
                    <a:ext cx="375103" cy="164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050" b="0" i="1">
                            <a:latin typeface="Cambria Math" panose="02040503050406030204" pitchFamily="18" charset="0"/>
                          </a:rPr>
                          <m:t>(</m:t>
                        </m:r>
                        <m:r>
                          <a:rPr lang="es-CO" sz="1050" b="0" i="1">
                            <a:latin typeface="Cambria Math" panose="02040503050406030204" pitchFamily="18" charset="0"/>
                          </a:rPr>
                          <m:t>𝑙𝑛</m:t>
                        </m:r>
                      </m:oMath>
                    </a14:m>
                    <a:r>
                      <a:rPr lang="es-CO" sz="1050"/>
                      <a:t> )</a:t>
                    </a:r>
                    <a14:m>
                      <m:oMath xmlns:m="http://schemas.openxmlformats.org/officeDocument/2006/math">
                        <m:r>
                          <a:rPr lang="es-CO" sz="1050" b="0" i="0">
                            <a:solidFill>
                              <a:schemeClr val="tx1"/>
                            </a:solidFill>
                            <a:effectLst/>
                            <a:latin typeface="Cambria Math" panose="02040503050406030204" pitchFamily="18" charset="0"/>
                            <a:ea typeface="+mn-ea"/>
                            <a:cs typeface="+mn-cs"/>
                          </a:rPr>
                          <m:t> </m:t>
                        </m:r>
                        <m:r>
                          <a:rPr lang="es-CO" sz="1050" b="0" i="1">
                            <a:solidFill>
                              <a:schemeClr val="tx1"/>
                            </a:solidFill>
                            <a:effectLst/>
                            <a:latin typeface="Cambria Math" panose="02040503050406030204" pitchFamily="18" charset="0"/>
                            <a:ea typeface="+mn-ea"/>
                            <a:cs typeface="+mn-cs"/>
                          </a:rPr>
                          <m:t>×</m:t>
                        </m:r>
                      </m:oMath>
                    </a14:m>
                    <a:endParaRPr lang="es-CO" sz="1050"/>
                  </a:p>
                </xdr:txBody>
              </xdr:sp>
            </mc:Choice>
            <mc:Fallback xmlns="">
              <xdr:sp macro="" textlink="">
                <xdr:nvSpPr>
                  <xdr:cNvPr id="23" name="CuadroTexto 22">
                    <a:extLst>
                      <a:ext uri="{FF2B5EF4-FFF2-40B4-BE49-F238E27FC236}">
                        <a16:creationId xmlns:a16="http://schemas.microsoft.com/office/drawing/2014/main" id="{F92833B4-B67C-4EB3-A515-21BC0E1A2367}"/>
                      </a:ext>
                    </a:extLst>
                  </xdr:cNvPr>
                  <xdr:cNvSpPr txBox="1"/>
                </xdr:nvSpPr>
                <xdr:spPr>
                  <a:xfrm>
                    <a:off x="19776881" y="11167607"/>
                    <a:ext cx="375103" cy="164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050" b="0" i="0">
                        <a:latin typeface="Cambria Math" panose="02040503050406030204" pitchFamily="18" charset="0"/>
                      </a:rPr>
                      <a:t>(𝑙𝑛</a:t>
                    </a:r>
                    <a:r>
                      <a:rPr lang="es-CO" sz="1050"/>
                      <a:t> )</a:t>
                    </a:r>
                    <a:r>
                      <a:rPr lang="es-CO" sz="1050" b="0" i="0">
                        <a:solidFill>
                          <a:schemeClr val="tx1"/>
                        </a:solidFill>
                        <a:effectLst/>
                        <a:latin typeface="Cambria Math" panose="02040503050406030204" pitchFamily="18" charset="0"/>
                        <a:ea typeface="+mn-ea"/>
                        <a:cs typeface="+mn-cs"/>
                      </a:rPr>
                      <a:t> ×</a:t>
                    </a:r>
                    <a:endParaRPr lang="es-CO" sz="1050"/>
                  </a:p>
                </xdr:txBody>
              </xdr:sp>
            </mc:Fallback>
          </mc:AlternateContent>
        </xdr:grpSp>
        <mc:AlternateContent xmlns:mc="http://schemas.openxmlformats.org/markup-compatibility/2006" xmlns:a14="http://schemas.microsoft.com/office/drawing/2010/main">
          <mc:Choice Requires="a14">
            <xdr:sp macro="" textlink="">
              <xdr:nvSpPr>
                <xdr:cNvPr id="24" name="CuadroTexto 23">
                  <a:extLst>
                    <a:ext uri="{FF2B5EF4-FFF2-40B4-BE49-F238E27FC236}">
                      <a16:creationId xmlns:a16="http://schemas.microsoft.com/office/drawing/2014/main" id="{BFC2C060-5740-4000-B2D8-3B5C41F4AD32}"/>
                    </a:ext>
                  </a:extLst>
                </xdr:cNvPr>
                <xdr:cNvSpPr txBox="1"/>
              </xdr:nvSpPr>
              <xdr:spPr>
                <a:xfrm>
                  <a:off x="19910727" y="11396869"/>
                  <a:ext cx="1497496" cy="331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f>
                          <m:fPr>
                            <m:ctrlPr>
                              <a:rPr lang="es-CO" sz="1100" b="0" i="1">
                                <a:solidFill>
                                  <a:schemeClr val="tx1"/>
                                </a:solidFill>
                                <a:effectLst/>
                                <a:latin typeface="Cambria Math" panose="02040503050406030204" pitchFamily="18" charset="0"/>
                                <a:ea typeface="+mn-ea"/>
                                <a:cs typeface="+mn-cs"/>
                              </a:rPr>
                            </m:ctrlPr>
                          </m:fPr>
                          <m:num>
                            <m:func>
                              <m:funcPr>
                                <m:ctrlPr>
                                  <a:rPr lang="es-CO" sz="1100" b="0" i="0">
                                    <a:solidFill>
                                      <a:schemeClr val="tx1"/>
                                    </a:solidFill>
                                    <a:effectLst/>
                                    <a:latin typeface="Cambria Math" panose="02040503050406030204" pitchFamily="18" charset="0"/>
                                    <a:ea typeface="+mn-ea"/>
                                    <a:cs typeface="+mn-cs"/>
                                  </a:rPr>
                                </m:ctrlPr>
                              </m:funcPr>
                              <m:fName>
                                <m:r>
                                  <a:rPr lang="es-CO" sz="1100" b="0" i="0">
                                    <a:solidFill>
                                      <a:schemeClr val="tx1"/>
                                    </a:solidFill>
                                    <a:effectLst/>
                                    <a:latin typeface="Cambria Math" panose="02040503050406030204" pitchFamily="18" charset="0"/>
                                    <a:ea typeface="+mn-ea"/>
                                    <a:cs typeface="+mn-cs"/>
                                  </a:rPr>
                                  <m:t>−</m:t>
                                </m:r>
                                <m:r>
                                  <m:rPr>
                                    <m:sty m:val="p"/>
                                  </m:rPr>
                                  <a:rPr lang="es-CO" sz="1100" b="0" i="0">
                                    <a:solidFill>
                                      <a:schemeClr val="tx1"/>
                                    </a:solidFill>
                                    <a:effectLst/>
                                    <a:latin typeface="Cambria Math" panose="02040503050406030204" pitchFamily="18" charset="0"/>
                                    <a:ea typeface="+mn-ea"/>
                                    <a:cs typeface="+mn-cs"/>
                                  </a:rPr>
                                  <m:t>ln</m:t>
                                </m:r>
                              </m:fName>
                              <m:e>
                                <m:r>
                                  <a:rPr lang="es-CO" sz="1100" b="0" i="1">
                                    <a:solidFill>
                                      <a:schemeClr val="tx1"/>
                                    </a:solidFill>
                                    <a:effectLst/>
                                    <a:latin typeface="Cambria Math" panose="02040503050406030204" pitchFamily="18" charset="0"/>
                                    <a:ea typeface="+mn-ea"/>
                                    <a:cs typeface="+mn-cs"/>
                                  </a:rPr>
                                  <m:t>(</m:t>
                                </m:r>
                              </m:e>
                            </m:func>
                            <m:r>
                              <a:rPr lang="es-CO" sz="1100" b="0" i="1">
                                <a:solidFill>
                                  <a:schemeClr val="tx1"/>
                                </a:solidFill>
                                <a:effectLst/>
                                <a:latin typeface="Cambria Math" panose="02040503050406030204" pitchFamily="18" charset="0"/>
                                <a:ea typeface="+mn-ea"/>
                                <a:cs typeface="+mn-cs"/>
                              </a:rPr>
                              <m:t>0.05)</m:t>
                            </m:r>
                          </m:num>
                          <m:den>
                            <m:r>
                              <a:rPr lang="es-CO" sz="1100" b="0" i="1">
                                <a:solidFill>
                                  <a:schemeClr val="tx1"/>
                                </a:solidFill>
                                <a:effectLst/>
                                <a:latin typeface="Cambria Math" panose="02040503050406030204" pitchFamily="18" charset="0"/>
                                <a:ea typeface="+mn-ea"/>
                                <a:cs typeface="+mn-cs"/>
                              </a:rPr>
                              <m:t>395.20</m:t>
                            </m:r>
                          </m:den>
                        </m:f>
                        <m:r>
                          <a:rPr lang="es-CO" sz="1100" b="0" i="1">
                            <a:latin typeface="Cambria Math" panose="02040503050406030204" pitchFamily="18" charset="0"/>
                            <a:ea typeface="Cambria Math" panose="02040503050406030204" pitchFamily="18" charset="0"/>
                          </a:rPr>
                          <m:t>= </m:t>
                        </m:r>
                        <m:r>
                          <m:rPr>
                            <m:nor/>
                          </m:rPr>
                          <a:rPr lang="es-CO" sz="1100" i="0">
                            <a:solidFill>
                              <a:schemeClr val="tx1"/>
                            </a:solidFill>
                            <a:effectLst/>
                            <a:latin typeface="+mn-lt"/>
                            <a:ea typeface="+mn-ea"/>
                            <a:cs typeface="+mn-cs"/>
                          </a:rPr>
                          <m:t>≠</m:t>
                        </m:r>
                        <m:r>
                          <m:rPr>
                            <m:nor/>
                          </m:rPr>
                          <a:rPr lang="es-CO" sz="1100" b="0" i="0">
                            <a:solidFill>
                              <a:schemeClr val="tx1"/>
                            </a:solidFill>
                            <a:effectLst/>
                            <a:latin typeface="+mn-lt"/>
                            <a:ea typeface="+mn-ea"/>
                            <a:cs typeface="+mn-cs"/>
                          </a:rPr>
                          <m:t> </m:t>
                        </m:r>
                        <m:r>
                          <a:rPr lang="es-CO" sz="1100" b="0" i="1">
                            <a:solidFill>
                              <a:schemeClr val="tx1"/>
                            </a:solidFill>
                            <a:effectLst/>
                            <a:latin typeface="Cambria Math" panose="02040503050406030204" pitchFamily="18" charset="0"/>
                            <a:ea typeface="+mn-ea"/>
                            <a:cs typeface="+mn-cs"/>
                          </a:rPr>
                          <m:t>𝑏</m:t>
                        </m:r>
                      </m:oMath>
                    </m:oMathPara>
                  </a14:m>
                  <a:endParaRPr lang="es-CO" sz="1100"/>
                </a:p>
              </xdr:txBody>
            </xdr:sp>
          </mc:Choice>
          <mc:Fallback xmlns="">
            <xdr:sp macro="" textlink="">
              <xdr:nvSpPr>
                <xdr:cNvPr id="24" name="CuadroTexto 23">
                  <a:extLst>
                    <a:ext uri="{FF2B5EF4-FFF2-40B4-BE49-F238E27FC236}">
                      <a16:creationId xmlns:a16="http://schemas.microsoft.com/office/drawing/2014/main" id="{BFC2C060-5740-4000-B2D8-3B5C41F4AD32}"/>
                    </a:ext>
                  </a:extLst>
                </xdr:cNvPr>
                <xdr:cNvSpPr txBox="1"/>
              </xdr:nvSpPr>
              <xdr:spPr>
                <a:xfrm>
                  <a:off x="19910727" y="11396869"/>
                  <a:ext cx="1497496" cy="331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0" i="0">
                      <a:latin typeface="Cambria Math" panose="02040503050406030204" pitchFamily="18" charset="0"/>
                      <a:ea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〖−ln〗⁡( 0.05)</a:t>
                  </a:r>
                  <a:r>
                    <a:rPr lang="es-CO" sz="1100" b="0" i="0">
                      <a:solidFill>
                        <a:schemeClr val="tx1"/>
                      </a:solidFill>
                      <a:effectLst/>
                      <a:latin typeface="Cambria Math" panose="02040503050406030204" pitchFamily="18" charset="0"/>
                      <a:ea typeface="Cambria Math" panose="02040503050406030204" pitchFamily="18" charset="0"/>
                      <a:cs typeface="+mn-cs"/>
                    </a:rPr>
                    <a:t>)/</a:t>
                  </a:r>
                  <a:r>
                    <a:rPr lang="es-CO" sz="1100" b="0" i="0">
                      <a:solidFill>
                        <a:schemeClr val="tx1"/>
                      </a:solidFill>
                      <a:effectLst/>
                      <a:latin typeface="Cambria Math" panose="02040503050406030204" pitchFamily="18" charset="0"/>
                      <a:ea typeface="+mn-ea"/>
                      <a:cs typeface="+mn-cs"/>
                    </a:rPr>
                    <a:t>395.20</a:t>
                  </a:r>
                  <a:r>
                    <a:rPr lang="es-CO" sz="1100" b="0" i="0">
                      <a:latin typeface="Cambria Math" panose="02040503050406030204" pitchFamily="18" charset="0"/>
                      <a:ea typeface="Cambria Math" panose="02040503050406030204" pitchFamily="18" charset="0"/>
                    </a:rPr>
                    <a:t>= </a:t>
                  </a:r>
                  <a:r>
                    <a:rPr lang="es-CO" sz="1100" b="0" i="0">
                      <a:solidFill>
                        <a:schemeClr val="tx1"/>
                      </a:solidFill>
                      <a:effectLst/>
                      <a:latin typeface="Cambria Math" panose="02040503050406030204" pitchFamily="18" charset="0"/>
                      <a:ea typeface="+mn-ea"/>
                      <a:cs typeface="+mn-cs"/>
                    </a:rPr>
                    <a:t>"</a:t>
                  </a:r>
                  <a:r>
                    <a:rPr lang="es-CO" sz="1100" i="0">
                      <a:solidFill>
                        <a:schemeClr val="tx1"/>
                      </a:solidFill>
                      <a:effectLst/>
                      <a:latin typeface="Cambria Math" panose="02040503050406030204" pitchFamily="18" charset="0"/>
                      <a:ea typeface="+mn-ea"/>
                      <a:cs typeface="+mn-cs"/>
                    </a:rPr>
                    <a:t>≠</a:t>
                  </a:r>
                  <a:r>
                    <a:rPr lang="es-CO" sz="1100" b="0" i="0">
                      <a:solidFill>
                        <a:schemeClr val="tx1"/>
                      </a:solidFill>
                      <a:effectLst/>
                      <a:latin typeface="Cambria Math" panose="02040503050406030204" pitchFamily="18" charset="0"/>
                      <a:ea typeface="+mn-ea"/>
                      <a:cs typeface="+mn-cs"/>
                    </a:rPr>
                    <a:t> " 𝑏</a:t>
                  </a:r>
                  <a:endParaRPr lang="es-CO" sz="1100"/>
                </a:p>
              </xdr:txBody>
            </xdr:sp>
          </mc:Fallback>
        </mc:AlternateContent>
        <mc:AlternateContent xmlns:mc="http://schemas.openxmlformats.org/markup-compatibility/2006" xmlns:a14="http://schemas.microsoft.com/office/drawing/2010/main">
          <mc:Choice Requires="a14">
            <xdr:sp macro="" textlink="">
              <xdr:nvSpPr>
                <xdr:cNvPr id="26" name="CuadroTexto 25">
                  <a:extLst>
                    <a:ext uri="{FF2B5EF4-FFF2-40B4-BE49-F238E27FC236}">
                      <a16:creationId xmlns:a16="http://schemas.microsoft.com/office/drawing/2014/main" id="{F96FE673-5296-4098-A0D4-3ECBDCDB5757}"/>
                    </a:ext>
                  </a:extLst>
                </xdr:cNvPr>
                <xdr:cNvSpPr txBox="1"/>
              </xdr:nvSpPr>
              <xdr:spPr>
                <a:xfrm>
                  <a:off x="19611229" y="11467106"/>
                  <a:ext cx="428194" cy="164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050" b="0" i="1">
                          <a:latin typeface="Cambria Math" panose="02040503050406030204" pitchFamily="18" charset="0"/>
                        </a:rPr>
                        <m:t>(−1</m:t>
                      </m:r>
                    </m:oMath>
                  </a14:m>
                  <a:r>
                    <a:rPr lang="es-CO" sz="1050"/>
                    <a:t> )</a:t>
                  </a:r>
                  <a14:m>
                    <m:oMath xmlns:m="http://schemas.openxmlformats.org/officeDocument/2006/math">
                      <m:r>
                        <a:rPr lang="es-CO" sz="1050" b="0" i="0">
                          <a:solidFill>
                            <a:schemeClr val="tx1"/>
                          </a:solidFill>
                          <a:effectLst/>
                          <a:latin typeface="Cambria Math" panose="02040503050406030204" pitchFamily="18" charset="0"/>
                          <a:ea typeface="+mn-ea"/>
                          <a:cs typeface="+mn-cs"/>
                        </a:rPr>
                        <m:t> </m:t>
                      </m:r>
                      <m:r>
                        <a:rPr lang="es-CO" sz="1050" b="0" i="1">
                          <a:solidFill>
                            <a:schemeClr val="tx1"/>
                          </a:solidFill>
                          <a:effectLst/>
                          <a:latin typeface="Cambria Math" panose="02040503050406030204" pitchFamily="18" charset="0"/>
                          <a:ea typeface="+mn-ea"/>
                          <a:cs typeface="+mn-cs"/>
                        </a:rPr>
                        <m:t>×</m:t>
                      </m:r>
                    </m:oMath>
                  </a14:m>
                  <a:endParaRPr lang="es-CO" sz="1050"/>
                </a:p>
              </xdr:txBody>
            </xdr:sp>
          </mc:Choice>
          <mc:Fallback xmlns="">
            <xdr:sp macro="" textlink="">
              <xdr:nvSpPr>
                <xdr:cNvPr id="26" name="CuadroTexto 25">
                  <a:extLst>
                    <a:ext uri="{FF2B5EF4-FFF2-40B4-BE49-F238E27FC236}">
                      <a16:creationId xmlns:a16="http://schemas.microsoft.com/office/drawing/2014/main" id="{F96FE673-5296-4098-A0D4-3ECBDCDB5757}"/>
                    </a:ext>
                  </a:extLst>
                </xdr:cNvPr>
                <xdr:cNvSpPr txBox="1"/>
              </xdr:nvSpPr>
              <xdr:spPr>
                <a:xfrm>
                  <a:off x="19611229" y="11467106"/>
                  <a:ext cx="428194" cy="164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050" b="0" i="0">
                      <a:latin typeface="Cambria Math" panose="02040503050406030204" pitchFamily="18" charset="0"/>
                    </a:rPr>
                    <a:t>(−1</a:t>
                  </a:r>
                  <a:r>
                    <a:rPr lang="es-CO" sz="1050"/>
                    <a:t> )</a:t>
                  </a:r>
                  <a:r>
                    <a:rPr lang="es-CO" sz="1050" b="0" i="0">
                      <a:solidFill>
                        <a:schemeClr val="tx1"/>
                      </a:solidFill>
                      <a:effectLst/>
                      <a:latin typeface="Cambria Math" panose="02040503050406030204" pitchFamily="18" charset="0"/>
                      <a:ea typeface="+mn-ea"/>
                      <a:cs typeface="+mn-cs"/>
                    </a:rPr>
                    <a:t> ×</a:t>
                  </a:r>
                  <a:endParaRPr lang="es-CO" sz="1050"/>
                </a:p>
              </xdr:txBody>
            </xdr:sp>
          </mc:Fallback>
        </mc:AlternateContent>
        <mc:AlternateContent xmlns:mc="http://schemas.openxmlformats.org/markup-compatibility/2006" xmlns:a14="http://schemas.microsoft.com/office/drawing/2010/main">
          <mc:Choice Requires="a14">
            <xdr:sp macro="" textlink="">
              <xdr:nvSpPr>
                <xdr:cNvPr id="27" name="CuadroTexto 26">
                  <a:extLst>
                    <a:ext uri="{FF2B5EF4-FFF2-40B4-BE49-F238E27FC236}">
                      <a16:creationId xmlns:a16="http://schemas.microsoft.com/office/drawing/2014/main" id="{19F59616-6F54-450E-9D36-862989051F27}"/>
                    </a:ext>
                  </a:extLst>
                </xdr:cNvPr>
                <xdr:cNvSpPr txBox="1"/>
              </xdr:nvSpPr>
              <xdr:spPr>
                <a:xfrm>
                  <a:off x="19706645" y="11786483"/>
                  <a:ext cx="1484575" cy="172227"/>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r>
                          <a:rPr lang="es-CO" sz="1100" b="1" i="1">
                            <a:latin typeface="Cambria Math" panose="02040503050406030204" pitchFamily="18" charset="0"/>
                            <a:ea typeface="Cambria Math" panose="02040503050406030204" pitchFamily="18" charset="0"/>
                          </a:rPr>
                          <m:t>𝟎</m:t>
                        </m:r>
                        <m:r>
                          <a:rPr lang="es-CO" sz="1100" b="1" i="1">
                            <a:latin typeface="Cambria Math" panose="02040503050406030204" pitchFamily="18" charset="0"/>
                            <a:ea typeface="Cambria Math" panose="02040503050406030204" pitchFamily="18" charset="0"/>
                          </a:rPr>
                          <m:t>.</m:t>
                        </m:r>
                        <m:r>
                          <a:rPr lang="es-CO" sz="1100" b="1" i="1">
                            <a:latin typeface="Cambria Math" panose="02040503050406030204" pitchFamily="18" charset="0"/>
                            <a:ea typeface="Cambria Math" panose="02040503050406030204" pitchFamily="18" charset="0"/>
                          </a:rPr>
                          <m:t>𝟎𝟎𝟕𝟓𝟖𝟎𝟐𝟗𝟒</m:t>
                        </m:r>
                        <m:r>
                          <a:rPr lang="es-CO" sz="1100" b="1" i="1">
                            <a:latin typeface="Cambria Math" panose="02040503050406030204" pitchFamily="18" charset="0"/>
                            <a:ea typeface="Cambria Math" panose="02040503050406030204" pitchFamily="18" charset="0"/>
                          </a:rPr>
                          <m:t>=</m:t>
                        </m:r>
                        <m:r>
                          <a:rPr lang="es-CO" sz="1100" b="1" i="1">
                            <a:solidFill>
                              <a:schemeClr val="tx1"/>
                            </a:solidFill>
                            <a:effectLst/>
                            <a:latin typeface="Cambria Math" panose="02040503050406030204" pitchFamily="18" charset="0"/>
                            <a:ea typeface="+mn-ea"/>
                            <a:cs typeface="+mn-cs"/>
                          </a:rPr>
                          <m:t>𝒃</m:t>
                        </m:r>
                      </m:oMath>
                    </m:oMathPara>
                  </a14:m>
                  <a:endParaRPr lang="es-CO" sz="1100" b="1"/>
                </a:p>
              </xdr:txBody>
            </xdr:sp>
          </mc:Choice>
          <mc:Fallback xmlns="">
            <xdr:sp macro="" textlink="">
              <xdr:nvSpPr>
                <xdr:cNvPr id="27" name="CuadroTexto 26">
                  <a:extLst>
                    <a:ext uri="{FF2B5EF4-FFF2-40B4-BE49-F238E27FC236}">
                      <a16:creationId xmlns:a16="http://schemas.microsoft.com/office/drawing/2014/main" id="{19F59616-6F54-450E-9D36-862989051F27}"/>
                    </a:ext>
                  </a:extLst>
                </xdr:cNvPr>
                <xdr:cNvSpPr txBox="1"/>
              </xdr:nvSpPr>
              <xdr:spPr>
                <a:xfrm>
                  <a:off x="19706645" y="11786483"/>
                  <a:ext cx="1484575" cy="172227"/>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1" i="0">
                      <a:latin typeface="Cambria Math" panose="02040503050406030204" pitchFamily="18" charset="0"/>
                      <a:ea typeface="Cambria Math" panose="02040503050406030204" pitchFamily="18" charset="0"/>
                    </a:rPr>
                    <a:t>𝟎.𝟎𝟎𝟕𝟓𝟖𝟎𝟐𝟗𝟒=</a:t>
                  </a:r>
                  <a:r>
                    <a:rPr lang="es-CO" sz="1100" b="1" i="0">
                      <a:solidFill>
                        <a:schemeClr val="tx1"/>
                      </a:solidFill>
                      <a:effectLst/>
                      <a:latin typeface="Cambria Math" panose="02040503050406030204" pitchFamily="18" charset="0"/>
                      <a:ea typeface="+mn-ea"/>
                      <a:cs typeface="+mn-cs"/>
                    </a:rPr>
                    <a:t>𝒃</a:t>
                  </a:r>
                  <a:endParaRPr lang="es-CO" sz="1100" b="1"/>
                </a:p>
              </xdr:txBody>
            </xdr:sp>
          </mc:Fallback>
        </mc:AlternateContent>
      </xdr:grpSp>
    </xdr:grpSp>
    <xdr:clientData/>
  </xdr:twoCellAnchor>
  <xdr:twoCellAnchor>
    <xdr:from>
      <xdr:col>21</xdr:col>
      <xdr:colOff>594691</xdr:colOff>
      <xdr:row>71</xdr:row>
      <xdr:rowOff>106018</xdr:rowOff>
    </xdr:from>
    <xdr:to>
      <xdr:col>23</xdr:col>
      <xdr:colOff>830579</xdr:colOff>
      <xdr:row>74</xdr:row>
      <xdr:rowOff>181172</xdr:rowOff>
    </xdr:to>
    <xdr:grpSp>
      <xdr:nvGrpSpPr>
        <xdr:cNvPr id="56" name="Grupo 55">
          <a:extLst>
            <a:ext uri="{FF2B5EF4-FFF2-40B4-BE49-F238E27FC236}">
              <a16:creationId xmlns:a16="http://schemas.microsoft.com/office/drawing/2014/main" id="{06C56DED-B1E0-BC85-0A07-B1772DAFCE3F}"/>
            </a:ext>
          </a:extLst>
        </xdr:cNvPr>
        <xdr:cNvGrpSpPr/>
      </xdr:nvGrpSpPr>
      <xdr:grpSpPr>
        <a:xfrm>
          <a:off x="18949926" y="14752106"/>
          <a:ext cx="3720918" cy="848360"/>
          <a:chOff x="19324651" y="14561158"/>
          <a:chExt cx="3824908" cy="753334"/>
        </a:xfrm>
      </xdr:grpSpPr>
      <mc:AlternateContent xmlns:mc="http://schemas.openxmlformats.org/markup-compatibility/2006" xmlns:a14="http://schemas.microsoft.com/office/drawing/2010/main">
        <mc:Choice Requires="a14">
          <xdr:sp macro="" textlink="">
            <xdr:nvSpPr>
              <xdr:cNvPr id="32" name="CuadroTexto 31">
                <a:extLst>
                  <a:ext uri="{FF2B5EF4-FFF2-40B4-BE49-F238E27FC236}">
                    <a16:creationId xmlns:a16="http://schemas.microsoft.com/office/drawing/2014/main" id="{F9BF363E-9C2F-4E38-B7D6-79612A66B4A1}"/>
                  </a:ext>
                </a:extLst>
              </xdr:cNvPr>
              <xdr:cNvSpPr txBox="1"/>
            </xdr:nvSpPr>
            <xdr:spPr>
              <a:xfrm>
                <a:off x="19849769" y="14561158"/>
                <a:ext cx="1610883"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r>
                        <a:rPr lang="es-CO" sz="1100" b="0" i="1">
                          <a:latin typeface="Cambria Math" panose="02040503050406030204" pitchFamily="18" charset="0"/>
                        </a:rPr>
                        <m:t>𝐼</m:t>
                      </m:r>
                      <m:d>
                        <m:dPr>
                          <m:ctrlPr>
                            <a:rPr lang="es-CO" sz="1100" b="0" i="1">
                              <a:latin typeface="Cambria Math" panose="02040503050406030204" pitchFamily="18" charset="0"/>
                            </a:rPr>
                          </m:ctrlPr>
                        </m:dPr>
                        <m:e>
                          <m:r>
                            <a:rPr lang="es-CO" sz="1100" b="0" i="1">
                              <a:latin typeface="Cambria Math" panose="02040503050406030204" pitchFamily="18" charset="0"/>
                            </a:rPr>
                            <m:t>𝑛</m:t>
                          </m:r>
                        </m:e>
                      </m:d>
                      <m:r>
                        <a:rPr lang="es-CO" sz="1100" i="1">
                          <a:latin typeface="Cambria Math" panose="02040503050406030204" pitchFamily="18" charset="0"/>
                        </a:rPr>
                        <m:t>=</m:t>
                      </m:r>
                      <m:r>
                        <a:rPr lang="es-CO" sz="1100" b="0" i="1">
                          <a:latin typeface="Cambria Math" panose="02040503050406030204" pitchFamily="18" charset="0"/>
                        </a:rPr>
                        <m:t>𝐼</m:t>
                      </m:r>
                      <m:r>
                        <a:rPr lang="es-CO" sz="1100" b="0" i="1" baseline="-25000">
                          <a:latin typeface="Cambria Math" panose="02040503050406030204" pitchFamily="18" charset="0"/>
                        </a:rPr>
                        <m:t>𝑚𝑎𝑥</m:t>
                      </m:r>
                      <m:r>
                        <a:rPr lang="es-CO" sz="1100" b="0" i="1">
                          <a:latin typeface="Cambria Math" panose="02040503050406030204" pitchFamily="18" charset="0"/>
                          <a:ea typeface="Cambria Math" panose="02040503050406030204" pitchFamily="18" charset="0"/>
                        </a:rPr>
                        <m:t>(1−</m:t>
                      </m:r>
                      <m:sSup>
                        <m:sSupPr>
                          <m:ctrlPr>
                            <a:rPr lang="es-CO" sz="1100" b="0" i="1">
                              <a:latin typeface="Cambria Math" panose="02040503050406030204" pitchFamily="18" charset="0"/>
                              <a:ea typeface="Cambria Math" panose="02040503050406030204" pitchFamily="18" charset="0"/>
                            </a:rPr>
                          </m:ctrlPr>
                        </m:sSupPr>
                        <m:e>
                          <m:r>
                            <a:rPr lang="es-CO" sz="1100" b="0" i="1">
                              <a:latin typeface="Cambria Math" panose="02040503050406030204" pitchFamily="18" charset="0"/>
                              <a:ea typeface="Cambria Math" panose="02040503050406030204" pitchFamily="18" charset="0"/>
                            </a:rPr>
                            <m:t>𝑒</m:t>
                          </m:r>
                        </m:e>
                        <m: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ea typeface="Cambria Math" panose="02040503050406030204" pitchFamily="18" charset="0"/>
                            </a:rPr>
                            <m:t>𝑏𝑛</m:t>
                          </m:r>
                        </m:sup>
                      </m:s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rPr>
                        <m:t> </m:t>
                      </m:r>
                    </m:oMath>
                  </m:oMathPara>
                </a14:m>
                <a:endParaRPr lang="es-CO" sz="1100"/>
              </a:p>
            </xdr:txBody>
          </xdr:sp>
        </mc:Choice>
        <mc:Fallback xmlns="">
          <xdr:sp macro="" textlink="">
            <xdr:nvSpPr>
              <xdr:cNvPr id="32" name="CuadroTexto 31">
                <a:extLst>
                  <a:ext uri="{FF2B5EF4-FFF2-40B4-BE49-F238E27FC236}">
                    <a16:creationId xmlns:a16="http://schemas.microsoft.com/office/drawing/2014/main" id="{F9BF363E-9C2F-4E38-B7D6-79612A66B4A1}"/>
                  </a:ext>
                </a:extLst>
              </xdr:cNvPr>
              <xdr:cNvSpPr txBox="1"/>
            </xdr:nvSpPr>
            <xdr:spPr>
              <a:xfrm>
                <a:off x="19849769" y="14561158"/>
                <a:ext cx="1610883"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0" i="0">
                    <a:latin typeface="Cambria Math" panose="02040503050406030204" pitchFamily="18" charset="0"/>
                  </a:rPr>
                  <a:t>𝐼(𝑛)</a:t>
                </a:r>
                <a:r>
                  <a:rPr lang="es-CO" sz="1100" i="0">
                    <a:latin typeface="Cambria Math" panose="02040503050406030204" pitchFamily="18" charset="0"/>
                  </a:rPr>
                  <a:t>=</a:t>
                </a:r>
                <a:r>
                  <a:rPr lang="es-CO" sz="1100" b="0" i="0">
                    <a:latin typeface="Cambria Math" panose="02040503050406030204" pitchFamily="18" charset="0"/>
                  </a:rPr>
                  <a:t>𝐼</a:t>
                </a:r>
                <a:r>
                  <a:rPr lang="es-CO" sz="1100" b="0" i="0" baseline="-25000">
                    <a:latin typeface="Cambria Math" panose="02040503050406030204" pitchFamily="18" charset="0"/>
                  </a:rPr>
                  <a:t>𝑚𝑎𝑥</a:t>
                </a:r>
                <a:r>
                  <a:rPr lang="es-CO" sz="1100" b="0" i="0">
                    <a:latin typeface="Cambria Math" panose="02040503050406030204" pitchFamily="18" charset="0"/>
                    <a:ea typeface="Cambria Math" panose="02040503050406030204" pitchFamily="18" charset="0"/>
                  </a:rPr>
                  <a:t>(1−𝑒^(−𝑏𝑛))</a:t>
                </a:r>
                <a:r>
                  <a:rPr lang="es-CO" sz="1100" b="0" i="0">
                    <a:latin typeface="Cambria Math" panose="02040503050406030204" pitchFamily="18" charset="0"/>
                  </a:rPr>
                  <a:t> </a:t>
                </a:r>
                <a:endParaRPr lang="es-CO" sz="1100"/>
              </a:p>
            </xdr:txBody>
          </xdr:sp>
        </mc:Fallback>
      </mc:AlternateContent>
      <mc:AlternateContent xmlns:mc="http://schemas.openxmlformats.org/markup-compatibility/2006" xmlns:a14="http://schemas.microsoft.com/office/drawing/2010/main">
        <mc:Choice Requires="a14">
          <xdr:sp macro="" textlink="">
            <xdr:nvSpPr>
              <xdr:cNvPr id="33" name="CuadroTexto 32">
                <a:extLst>
                  <a:ext uri="{FF2B5EF4-FFF2-40B4-BE49-F238E27FC236}">
                    <a16:creationId xmlns:a16="http://schemas.microsoft.com/office/drawing/2014/main" id="{71C07002-B7B3-4F29-AB90-3FEA833ED62E}"/>
                  </a:ext>
                </a:extLst>
              </xdr:cNvPr>
              <xdr:cNvSpPr txBox="1"/>
            </xdr:nvSpPr>
            <xdr:spPr>
              <a:xfrm>
                <a:off x="19903770" y="14841773"/>
                <a:ext cx="3245789" cy="182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r>
                        <a:rPr lang="es-CO" sz="1100" b="0" i="1">
                          <a:latin typeface="Cambria Math" panose="02040503050406030204" pitchFamily="18" charset="0"/>
                        </a:rPr>
                        <m:t>𝐼</m:t>
                      </m:r>
                      <m:d>
                        <m:dPr>
                          <m:ctrlPr>
                            <a:rPr lang="es-CO" sz="1100" b="0" i="1">
                              <a:latin typeface="Cambria Math" panose="02040503050406030204" pitchFamily="18" charset="0"/>
                            </a:rPr>
                          </m:ctrlPr>
                        </m:dPr>
                        <m:e>
                          <m:r>
                            <a:rPr lang="es-CO" sz="1100" b="0" i="1">
                              <a:latin typeface="Cambria Math" panose="02040503050406030204" pitchFamily="18" charset="0"/>
                            </a:rPr>
                            <m:t>2</m:t>
                          </m:r>
                        </m:e>
                      </m:d>
                      <m:r>
                        <a:rPr lang="es-CO" sz="1100" i="1">
                          <a:latin typeface="Cambria Math" panose="02040503050406030204" pitchFamily="18" charset="0"/>
                        </a:rPr>
                        <m:t>=</m:t>
                      </m:r>
                      <m:r>
                        <a:rPr lang="es-CO" sz="1100" b="0" i="1">
                          <a:solidFill>
                            <a:schemeClr val="tx1"/>
                          </a:solidFill>
                          <a:effectLst/>
                          <a:latin typeface="Cambria Math" panose="02040503050406030204" pitchFamily="18" charset="0"/>
                          <a:ea typeface="+mn-ea"/>
                          <a:cs typeface="+mn-cs"/>
                        </a:rPr>
                        <m:t>0.033434228</m:t>
                      </m:r>
                      <m:r>
                        <a:rPr lang="es-CO" sz="1100" b="0" i="1">
                          <a:solidFill>
                            <a:schemeClr val="tx1"/>
                          </a:solidFill>
                          <a:effectLst/>
                          <a:latin typeface="Cambria Math" panose="02040503050406030204" pitchFamily="18" charset="0"/>
                          <a:ea typeface="Cambria Math" panose="02040503050406030204" pitchFamily="18" charset="0"/>
                          <a:cs typeface="+mn-cs"/>
                        </a:rPr>
                        <m:t>∙</m:t>
                      </m:r>
                      <m:r>
                        <a:rPr lang="es-CO" sz="1100" b="0" i="1">
                          <a:latin typeface="Cambria Math" panose="02040503050406030204" pitchFamily="18" charset="0"/>
                          <a:ea typeface="Cambria Math" panose="02040503050406030204" pitchFamily="18" charset="0"/>
                        </a:rPr>
                        <m:t>(1−</m:t>
                      </m:r>
                      <m:sSup>
                        <m:sSupPr>
                          <m:ctrlPr>
                            <a:rPr lang="es-CO" sz="1100" b="0" i="1">
                              <a:latin typeface="Cambria Math" panose="02040503050406030204" pitchFamily="18" charset="0"/>
                              <a:ea typeface="Cambria Math" panose="02040503050406030204" pitchFamily="18" charset="0"/>
                            </a:rPr>
                          </m:ctrlPr>
                        </m:sSupPr>
                        <m:e>
                          <m:r>
                            <a:rPr lang="es-CO" sz="1100" b="0" i="1">
                              <a:latin typeface="Cambria Math" panose="02040503050406030204" pitchFamily="18" charset="0"/>
                              <a:ea typeface="Cambria Math" panose="02040503050406030204" pitchFamily="18" charset="0"/>
                            </a:rPr>
                            <m:t>𝑒</m:t>
                          </m:r>
                        </m:e>
                        <m:sup>
                          <m:r>
                            <a:rPr lang="es-CO" sz="1100" b="0" i="1">
                              <a:latin typeface="Cambria Math" panose="02040503050406030204" pitchFamily="18" charset="0"/>
                              <a:ea typeface="Cambria Math" panose="02040503050406030204" pitchFamily="18" charset="0"/>
                            </a:rPr>
                            <m:t>−</m:t>
                          </m:r>
                          <m:r>
                            <a:rPr lang="es-CO" sz="1100" b="1" i="1">
                              <a:solidFill>
                                <a:schemeClr val="tx1"/>
                              </a:solidFill>
                              <a:effectLst/>
                              <a:latin typeface="Cambria Math" panose="02040503050406030204" pitchFamily="18" charset="0"/>
                              <a:ea typeface="+mn-ea"/>
                              <a:cs typeface="+mn-cs"/>
                            </a:rPr>
                            <m:t>𝟎</m:t>
                          </m:r>
                          <m:r>
                            <a:rPr lang="es-CO" sz="1100" b="1" i="1">
                              <a:solidFill>
                                <a:schemeClr val="tx1"/>
                              </a:solidFill>
                              <a:effectLst/>
                              <a:latin typeface="Cambria Math" panose="02040503050406030204" pitchFamily="18" charset="0"/>
                              <a:ea typeface="+mn-ea"/>
                              <a:cs typeface="+mn-cs"/>
                            </a:rPr>
                            <m:t>.</m:t>
                          </m:r>
                          <m:r>
                            <a:rPr lang="es-CO" sz="1100" b="1" i="1">
                              <a:solidFill>
                                <a:schemeClr val="tx1"/>
                              </a:solidFill>
                              <a:effectLst/>
                              <a:latin typeface="Cambria Math" panose="02040503050406030204" pitchFamily="18" charset="0"/>
                              <a:ea typeface="+mn-ea"/>
                              <a:cs typeface="+mn-cs"/>
                            </a:rPr>
                            <m:t>𝟎𝟎𝟕𝟓𝟖𝟎𝟐𝟗𝟒</m:t>
                          </m:r>
                          <m:r>
                            <a:rPr lang="es-CO" sz="1100" b="0" i="1">
                              <a:solidFill>
                                <a:schemeClr val="tx1"/>
                              </a:solidFill>
                              <a:effectLst/>
                              <a:latin typeface="Cambria Math" panose="02040503050406030204" pitchFamily="18" charset="0"/>
                              <a:ea typeface="+mn-ea"/>
                              <a:cs typeface="+mn-cs"/>
                            </a:rPr>
                            <m:t> ∙ 2</m:t>
                          </m:r>
                        </m:sup>
                      </m:s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rPr>
                        <m:t> </m:t>
                      </m:r>
                    </m:oMath>
                  </m:oMathPara>
                </a14:m>
                <a:endParaRPr lang="es-CO" sz="1100"/>
              </a:p>
            </xdr:txBody>
          </xdr:sp>
        </mc:Choice>
        <mc:Fallback xmlns="">
          <xdr:sp macro="" textlink="">
            <xdr:nvSpPr>
              <xdr:cNvPr id="33" name="CuadroTexto 32">
                <a:extLst>
                  <a:ext uri="{FF2B5EF4-FFF2-40B4-BE49-F238E27FC236}">
                    <a16:creationId xmlns:a16="http://schemas.microsoft.com/office/drawing/2014/main" id="{71C07002-B7B3-4F29-AB90-3FEA833ED62E}"/>
                  </a:ext>
                </a:extLst>
              </xdr:cNvPr>
              <xdr:cNvSpPr txBox="1"/>
            </xdr:nvSpPr>
            <xdr:spPr>
              <a:xfrm>
                <a:off x="19903770" y="14841773"/>
                <a:ext cx="3245789" cy="182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0" i="0">
                    <a:latin typeface="Cambria Math" panose="02040503050406030204" pitchFamily="18" charset="0"/>
                  </a:rPr>
                  <a:t>𝐼(2)</a:t>
                </a:r>
                <a:r>
                  <a:rPr lang="es-CO" sz="1100" i="0">
                    <a:latin typeface="Cambria Math" panose="02040503050406030204" pitchFamily="18" charset="0"/>
                  </a:rPr>
                  <a:t>=</a:t>
                </a:r>
                <a:r>
                  <a:rPr lang="es-CO" sz="1100" b="0" i="0">
                    <a:solidFill>
                      <a:schemeClr val="tx1"/>
                    </a:solidFill>
                    <a:effectLst/>
                    <a:latin typeface="+mn-lt"/>
                    <a:ea typeface="+mn-ea"/>
                    <a:cs typeface="+mn-cs"/>
                  </a:rPr>
                  <a:t>0.033434228</a:t>
                </a:r>
                <a:r>
                  <a:rPr lang="es-CO" sz="1100" b="0" i="0">
                    <a:solidFill>
                      <a:schemeClr val="tx1"/>
                    </a:solidFill>
                    <a:effectLst/>
                    <a:latin typeface="Cambria Math" panose="02040503050406030204" pitchFamily="18" charset="0"/>
                    <a:ea typeface="Cambria Math" panose="02040503050406030204" pitchFamily="18" charset="0"/>
                    <a:cs typeface="+mn-cs"/>
                  </a:rPr>
                  <a:t>∙</a:t>
                </a:r>
                <a:r>
                  <a:rPr lang="es-CO" sz="1100" b="0" i="0">
                    <a:latin typeface="Cambria Math" panose="02040503050406030204" pitchFamily="18" charset="0"/>
                    <a:ea typeface="Cambria Math" panose="02040503050406030204" pitchFamily="18" charset="0"/>
                  </a:rPr>
                  <a:t>(1−𝑒^(−</a:t>
                </a:r>
                <a:r>
                  <a:rPr lang="es-CO" sz="1100" b="1" i="0">
                    <a:solidFill>
                      <a:schemeClr val="tx1"/>
                    </a:solidFill>
                    <a:effectLst/>
                    <a:latin typeface="+mn-lt"/>
                    <a:ea typeface="+mn-ea"/>
                    <a:cs typeface="+mn-cs"/>
                  </a:rPr>
                  <a:t>𝟎.𝟎𝟎𝟕𝟓𝟖𝟎𝟐𝟗𝟒</a:t>
                </a:r>
                <a:r>
                  <a:rPr lang="es-CO" sz="1100" b="0" i="0">
                    <a:solidFill>
                      <a:schemeClr val="tx1"/>
                    </a:solidFill>
                    <a:effectLst/>
                    <a:latin typeface="Cambria Math" panose="02040503050406030204" pitchFamily="18" charset="0"/>
                    <a:ea typeface="+mn-ea"/>
                    <a:cs typeface="+mn-cs"/>
                  </a:rPr>
                  <a:t> ∙ 2</a:t>
                </a:r>
                <a:r>
                  <a:rPr lang="es-CO" sz="1100" b="0" i="0">
                    <a:solidFill>
                      <a:schemeClr val="tx1"/>
                    </a:solidFill>
                    <a:effectLst/>
                    <a:latin typeface="Cambria Math" panose="02040503050406030204" pitchFamily="18" charset="0"/>
                    <a:ea typeface="Cambria Math" panose="02040503050406030204" pitchFamily="18" charset="0"/>
                    <a:cs typeface="+mn-cs"/>
                  </a:rPr>
                  <a:t>)</a:t>
                </a:r>
                <a:r>
                  <a:rPr lang="es-CO" sz="1100" b="0" i="0">
                    <a:latin typeface="Cambria Math" panose="02040503050406030204" pitchFamily="18" charset="0"/>
                    <a:ea typeface="Cambria Math" panose="02040503050406030204" pitchFamily="18" charset="0"/>
                  </a:rPr>
                  <a:t>)</a:t>
                </a:r>
                <a:r>
                  <a:rPr lang="es-CO" sz="1100" b="0" i="0">
                    <a:latin typeface="Cambria Math" panose="02040503050406030204" pitchFamily="18" charset="0"/>
                  </a:rPr>
                  <a:t> </a:t>
                </a:r>
                <a:endParaRPr lang="es-CO" sz="1100"/>
              </a:p>
            </xdr:txBody>
          </xdr:sp>
        </mc:Fallback>
      </mc:AlternateContent>
      <mc:AlternateContent xmlns:mc="http://schemas.openxmlformats.org/markup-compatibility/2006" xmlns:a14="http://schemas.microsoft.com/office/drawing/2010/main">
        <mc:Choice Requires="a14">
          <xdr:sp macro="" textlink="">
            <xdr:nvSpPr>
              <xdr:cNvPr id="34" name="CuadroTexto 33">
                <a:extLst>
                  <a:ext uri="{FF2B5EF4-FFF2-40B4-BE49-F238E27FC236}">
                    <a16:creationId xmlns:a16="http://schemas.microsoft.com/office/drawing/2014/main" id="{8777ABA5-3CC3-4AED-BE37-99365AC46EEA}"/>
                  </a:ext>
                </a:extLst>
              </xdr:cNvPr>
              <xdr:cNvSpPr txBox="1"/>
            </xdr:nvSpPr>
            <xdr:spPr>
              <a:xfrm>
                <a:off x="19324651" y="15142265"/>
                <a:ext cx="206071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14:m>
                  <m:oMath xmlns:m="http://schemas.openxmlformats.org/officeDocument/2006/math">
                    <m:r>
                      <a:rPr lang="es-CO" sz="1100" b="0" i="1">
                        <a:latin typeface="Cambria Math" panose="02040503050406030204" pitchFamily="18" charset="0"/>
                      </a:rPr>
                      <m:t>𝐼</m:t>
                    </m:r>
                    <m:d>
                      <m:dPr>
                        <m:ctrlPr>
                          <a:rPr lang="es-CO" sz="1100" b="0" i="1">
                            <a:latin typeface="Cambria Math" panose="02040503050406030204" pitchFamily="18" charset="0"/>
                          </a:rPr>
                        </m:ctrlPr>
                      </m:dPr>
                      <m:e>
                        <m:r>
                          <a:rPr lang="es-CO" sz="1100" b="0" i="1">
                            <a:latin typeface="Cambria Math" panose="02040503050406030204" pitchFamily="18" charset="0"/>
                          </a:rPr>
                          <m:t>2</m:t>
                        </m:r>
                      </m:e>
                    </m:d>
                    <m:r>
                      <a:rPr lang="es-CO" sz="1100" i="1">
                        <a:latin typeface="Cambria Math" panose="02040503050406030204" pitchFamily="18" charset="0"/>
                      </a:rPr>
                      <m:t>=</m:t>
                    </m:r>
                    <m:r>
                      <a:rPr lang="es-CO" sz="1100" b="0" i="1">
                        <a:solidFill>
                          <a:schemeClr val="tx1"/>
                        </a:solidFill>
                        <a:effectLst/>
                        <a:latin typeface="Cambria Math" panose="02040503050406030204" pitchFamily="18" charset="0"/>
                        <a:ea typeface="+mn-ea"/>
                        <a:cs typeface="+mn-cs"/>
                      </a:rPr>
                      <m:t>0.</m:t>
                    </m:r>
                  </m:oMath>
                </a14:m>
                <a:r>
                  <a:rPr lang="es-CO" sz="1100"/>
                  <a:t>000503</a:t>
                </a:r>
              </a:p>
            </xdr:txBody>
          </xdr:sp>
        </mc:Choice>
        <mc:Fallback xmlns="">
          <xdr:sp macro="" textlink="">
            <xdr:nvSpPr>
              <xdr:cNvPr id="34" name="CuadroTexto 33">
                <a:extLst>
                  <a:ext uri="{FF2B5EF4-FFF2-40B4-BE49-F238E27FC236}">
                    <a16:creationId xmlns:a16="http://schemas.microsoft.com/office/drawing/2014/main" id="{8777ABA5-3CC3-4AED-BE37-99365AC46EEA}"/>
                  </a:ext>
                </a:extLst>
              </xdr:cNvPr>
              <xdr:cNvSpPr txBox="1"/>
            </xdr:nvSpPr>
            <xdr:spPr>
              <a:xfrm>
                <a:off x="19324651" y="15142265"/>
                <a:ext cx="206071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0" i="0">
                    <a:latin typeface="Cambria Math" panose="02040503050406030204" pitchFamily="18" charset="0"/>
                  </a:rPr>
                  <a:t>𝐼(2)</a:t>
                </a:r>
                <a:r>
                  <a:rPr lang="es-CO" sz="110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0.</a:t>
                </a:r>
                <a:r>
                  <a:rPr lang="es-CO" sz="1100"/>
                  <a:t>000503</a:t>
                </a:r>
              </a:p>
            </xdr:txBody>
          </xdr:sp>
        </mc:Fallback>
      </mc:AlternateContent>
    </xdr:grpSp>
    <xdr:clientData/>
  </xdr:twoCellAnchor>
  <xdr:oneCellAnchor>
    <xdr:from>
      <xdr:col>22</xdr:col>
      <xdr:colOff>2407920</xdr:colOff>
      <xdr:row>52</xdr:row>
      <xdr:rowOff>9940</xdr:rowOff>
    </xdr:from>
    <xdr:ext cx="1186069" cy="418824"/>
    <mc:AlternateContent xmlns:mc="http://schemas.openxmlformats.org/markup-compatibility/2006" xmlns:a14="http://schemas.microsoft.com/office/drawing/2010/main">
      <mc:Choice Requires="a14">
        <xdr:sp macro="" textlink="">
          <xdr:nvSpPr>
            <xdr:cNvPr id="36" name="CuadroTexto 35">
              <a:extLst>
                <a:ext uri="{FF2B5EF4-FFF2-40B4-BE49-F238E27FC236}">
                  <a16:creationId xmlns:a16="http://schemas.microsoft.com/office/drawing/2014/main" id="{6F4BCF70-80D2-4DF7-B75A-C7A3787C6872}"/>
                </a:ext>
              </a:extLst>
            </xdr:cNvPr>
            <xdr:cNvSpPr txBox="1"/>
          </xdr:nvSpPr>
          <xdr:spPr>
            <a:xfrm>
              <a:off x="22265640" y="10921780"/>
              <a:ext cx="1186069" cy="418824"/>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pPr/>
              <a14:m>
                <m:oMathPara xmlns:m="http://schemas.openxmlformats.org/officeDocument/2006/math">
                  <m:oMath>
                    <m:r>
                      <a:rPr lang="es-CO" sz="1100" b="0" i="1">
                        <a:solidFill>
                          <a:schemeClr val="tx1"/>
                        </a:solidFill>
                        <a:effectLst/>
                        <a:latin typeface="Cambria Math" panose="02040503050406030204" pitchFamily="18" charset="0"/>
                        <a:ea typeface="+mn-ea"/>
                        <a:cs typeface="+mn-cs"/>
                      </a:rPr>
                      <m:t>→ </m:t>
                    </m:r>
                    <m:r>
                      <a:rPr lang="es-CO" sz="1000" b="0" i="1">
                        <a:latin typeface="Cambria Math" panose="02040503050406030204" pitchFamily="18" charset="0"/>
                        <a:ea typeface="Cambria Math" panose="02040503050406030204" pitchFamily="18" charset="0"/>
                      </a:rPr>
                      <m:t> </m:t>
                    </m:r>
                    <m:r>
                      <a:rPr lang="es-CO" sz="1000" b="0" i="1">
                        <a:latin typeface="Cambria Math" panose="02040503050406030204" pitchFamily="18" charset="0"/>
                        <a:ea typeface="Cambria Math" panose="02040503050406030204" pitchFamily="18" charset="0"/>
                      </a:rPr>
                      <m:t>𝑏</m:t>
                    </m:r>
                    <m:r>
                      <a:rPr lang="es-CO" sz="1000" b="0" i="1">
                        <a:latin typeface="Cambria Math" panose="02040503050406030204" pitchFamily="18" charset="0"/>
                        <a:ea typeface="Cambria Math" panose="02040503050406030204" pitchFamily="18" charset="0"/>
                      </a:rPr>
                      <m:t>= </m:t>
                    </m:r>
                    <m:f>
                      <m:fPr>
                        <m:ctrlPr>
                          <a:rPr lang="es-CO" sz="1000" b="0" i="1">
                            <a:solidFill>
                              <a:schemeClr val="tx1"/>
                            </a:solidFill>
                            <a:effectLst/>
                            <a:latin typeface="Cambria Math" panose="02040503050406030204" pitchFamily="18" charset="0"/>
                            <a:ea typeface="+mn-ea"/>
                            <a:cs typeface="+mn-cs"/>
                          </a:rPr>
                        </m:ctrlPr>
                      </m:fPr>
                      <m:num>
                        <m:func>
                          <m:funcPr>
                            <m:ctrlPr>
                              <a:rPr lang="es-CO" sz="1000" b="0" i="0">
                                <a:solidFill>
                                  <a:schemeClr val="tx1"/>
                                </a:solidFill>
                                <a:effectLst/>
                                <a:latin typeface="Cambria Math" panose="02040503050406030204" pitchFamily="18" charset="0"/>
                                <a:ea typeface="+mn-ea"/>
                                <a:cs typeface="+mn-cs"/>
                              </a:rPr>
                            </m:ctrlPr>
                          </m:funcPr>
                          <m:fName>
                            <m:r>
                              <a:rPr lang="es-CO" sz="1000" b="0" i="0">
                                <a:solidFill>
                                  <a:schemeClr val="tx1"/>
                                </a:solidFill>
                                <a:effectLst/>
                                <a:latin typeface="Cambria Math" panose="02040503050406030204" pitchFamily="18" charset="0"/>
                                <a:ea typeface="+mn-ea"/>
                                <a:cs typeface="+mn-cs"/>
                              </a:rPr>
                              <m:t>−</m:t>
                            </m:r>
                            <m:r>
                              <m:rPr>
                                <m:sty m:val="p"/>
                              </m:rPr>
                              <a:rPr lang="es-CO" sz="1000" b="0" i="0">
                                <a:solidFill>
                                  <a:schemeClr val="tx1"/>
                                </a:solidFill>
                                <a:effectLst/>
                                <a:latin typeface="Cambria Math" panose="02040503050406030204" pitchFamily="18" charset="0"/>
                                <a:ea typeface="+mn-ea"/>
                                <a:cs typeface="+mn-cs"/>
                              </a:rPr>
                              <m:t>ln</m:t>
                            </m:r>
                          </m:fName>
                          <m:e>
                            <m:r>
                              <a:rPr lang="es-CO" sz="1000" b="0" i="1">
                                <a:solidFill>
                                  <a:schemeClr val="tx1"/>
                                </a:solidFill>
                                <a:effectLst/>
                                <a:latin typeface="Cambria Math" panose="02040503050406030204" pitchFamily="18" charset="0"/>
                                <a:ea typeface="+mn-ea"/>
                                <a:cs typeface="+mn-cs"/>
                              </a:rPr>
                              <m:t>(</m:t>
                            </m:r>
                          </m:e>
                        </m:func>
                        <m:r>
                          <a:rPr lang="es-CO" sz="1000" b="0" i="1">
                            <a:solidFill>
                              <a:schemeClr val="tx1"/>
                            </a:solidFill>
                            <a:effectLst/>
                            <a:latin typeface="Cambria Math" panose="02040503050406030204" pitchFamily="18" charset="0"/>
                            <a:ea typeface="+mn-ea"/>
                            <a:cs typeface="+mn-cs"/>
                          </a:rPr>
                          <m:t>0.05)</m:t>
                        </m:r>
                      </m:num>
                      <m:den>
                        <m:sSub>
                          <m:sSubPr>
                            <m:ctrlPr>
                              <a:rPr lang="es-CO" sz="1000" b="0" i="1">
                                <a:latin typeface="Cambria Math" panose="02040503050406030204" pitchFamily="18" charset="0"/>
                                <a:ea typeface="Cambria Math" panose="02040503050406030204" pitchFamily="18" charset="0"/>
                              </a:rPr>
                            </m:ctrlPr>
                          </m:sSubPr>
                          <m:e>
                            <m:r>
                              <a:rPr lang="es-CO" sz="1000" b="0" i="1">
                                <a:latin typeface="Cambria Math" panose="02040503050406030204" pitchFamily="18" charset="0"/>
                                <a:ea typeface="Cambria Math" panose="02040503050406030204" pitchFamily="18" charset="0"/>
                              </a:rPr>
                              <m:t>𝑛</m:t>
                            </m:r>
                          </m:e>
                          <m:sub>
                            <m:func>
                              <m:funcPr>
                                <m:ctrlPr>
                                  <a:rPr lang="es-CO" sz="1000" b="0" i="0">
                                    <a:latin typeface="Cambria Math" panose="02040503050406030204" pitchFamily="18" charset="0"/>
                                    <a:ea typeface="Cambria Math" panose="02040503050406030204" pitchFamily="18" charset="0"/>
                                  </a:rPr>
                                </m:ctrlPr>
                              </m:funcPr>
                              <m:fName>
                                <m:r>
                                  <m:rPr>
                                    <m:sty m:val="p"/>
                                  </m:rPr>
                                  <a:rPr lang="es-CO" sz="1000" b="0" i="0">
                                    <a:latin typeface="Cambria Math" panose="02040503050406030204" pitchFamily="18" charset="0"/>
                                    <a:ea typeface="Cambria Math" panose="02040503050406030204" pitchFamily="18" charset="0"/>
                                  </a:rPr>
                                  <m:t>max</m:t>
                                </m:r>
                                <m:r>
                                  <a:rPr lang="es-CO" sz="1000" b="0" i="1">
                                    <a:latin typeface="Cambria Math" panose="02040503050406030204" pitchFamily="18" charset="0"/>
                                    <a:ea typeface="Cambria Math" panose="02040503050406030204" pitchFamily="18" charset="0"/>
                                  </a:rPr>
                                  <m:t> </m:t>
                                </m:r>
                                <m:r>
                                  <a:rPr lang="es-CO" sz="1000" b="0" i="1">
                                    <a:latin typeface="Cambria Math" panose="02040503050406030204" pitchFamily="18" charset="0"/>
                                    <a:ea typeface="Cambria Math" panose="02040503050406030204" pitchFamily="18" charset="0"/>
                                  </a:rPr>
                                  <m:t>𝑖</m:t>
                                </m:r>
                                <m:r>
                                  <a:rPr lang="es-CO" sz="1000" b="0" i="1">
                                    <a:latin typeface="Cambria Math" panose="02040503050406030204" pitchFamily="18" charset="0"/>
                                    <a:ea typeface="Cambria Math" panose="02040503050406030204" pitchFamily="18" charset="0"/>
                                  </a:rPr>
                                  <m:t>=</m:t>
                                </m:r>
                              </m:fName>
                              <m:e>
                                <m:r>
                                  <a:rPr lang="es-CO" sz="1000" b="0" i="1">
                                    <a:latin typeface="Cambria Math" panose="02040503050406030204" pitchFamily="18" charset="0"/>
                                    <a:ea typeface="Cambria Math" panose="02040503050406030204" pitchFamily="18" charset="0"/>
                                  </a:rPr>
                                  <m:t>9</m:t>
                                </m:r>
                              </m:e>
                            </m:func>
                            <m:r>
                              <a:rPr lang="es-CO" sz="1000" b="0" i="1">
                                <a:latin typeface="Cambria Math" panose="02040503050406030204" pitchFamily="18" charset="0"/>
                                <a:ea typeface="Cambria Math" panose="02040503050406030204" pitchFamily="18" charset="0"/>
                              </a:rPr>
                              <m:t>5%</m:t>
                            </m:r>
                          </m:sub>
                        </m:sSub>
                      </m:den>
                    </m:f>
                  </m:oMath>
                </m:oMathPara>
              </a14:m>
              <a:endParaRPr lang="es-CO" sz="1000"/>
            </a:p>
          </xdr:txBody>
        </xdr:sp>
      </mc:Choice>
      <mc:Fallback xmlns="">
        <xdr:sp macro="" textlink="">
          <xdr:nvSpPr>
            <xdr:cNvPr id="36" name="CuadroTexto 35">
              <a:extLst>
                <a:ext uri="{FF2B5EF4-FFF2-40B4-BE49-F238E27FC236}">
                  <a16:creationId xmlns:a16="http://schemas.microsoft.com/office/drawing/2014/main" id="{6F4BCF70-80D2-4DF7-B75A-C7A3787C6872}"/>
                </a:ext>
              </a:extLst>
            </xdr:cNvPr>
            <xdr:cNvSpPr txBox="1"/>
          </xdr:nvSpPr>
          <xdr:spPr>
            <a:xfrm>
              <a:off x="22265640" y="10921780"/>
              <a:ext cx="1186069" cy="418824"/>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pPr/>
              <a:r>
                <a:rPr lang="es-CO" sz="1100" b="0" i="0">
                  <a:solidFill>
                    <a:schemeClr val="tx1"/>
                  </a:solidFill>
                  <a:effectLst/>
                  <a:latin typeface="Cambria Math" panose="02040503050406030204" pitchFamily="18" charset="0"/>
                  <a:ea typeface="+mn-ea"/>
                  <a:cs typeface="+mn-cs"/>
                </a:rPr>
                <a:t>→ </a:t>
              </a:r>
              <a:r>
                <a:rPr lang="es-CO" sz="1000" b="0" i="0">
                  <a:latin typeface="Cambria Math" panose="02040503050406030204" pitchFamily="18" charset="0"/>
                  <a:ea typeface="Cambria Math" panose="02040503050406030204" pitchFamily="18" charset="0"/>
                </a:rPr>
                <a:t> 𝑏= </a:t>
              </a:r>
              <a:r>
                <a:rPr lang="es-CO" sz="1000" b="0" i="0">
                  <a:solidFill>
                    <a:schemeClr val="tx1"/>
                  </a:solidFill>
                  <a:effectLst/>
                  <a:latin typeface="Cambria Math" panose="02040503050406030204" pitchFamily="18" charset="0"/>
                  <a:ea typeface="+mn-ea"/>
                  <a:cs typeface="+mn-cs"/>
                </a:rPr>
                <a:t> </a:t>
              </a:r>
              <a:r>
                <a:rPr lang="es-CO" sz="1000" b="0" i="0">
                  <a:solidFill>
                    <a:schemeClr val="tx1"/>
                  </a:solidFill>
                  <a:effectLst/>
                  <a:latin typeface="Cambria Math" panose="02040503050406030204" pitchFamily="18" charset="0"/>
                  <a:ea typeface="Cambria Math" panose="02040503050406030204" pitchFamily="18" charset="0"/>
                  <a:cs typeface="+mn-cs"/>
                </a:rPr>
                <a:t>(</a:t>
              </a:r>
              <a:r>
                <a:rPr lang="es-CO" sz="1000" b="0" i="0">
                  <a:solidFill>
                    <a:schemeClr val="tx1"/>
                  </a:solidFill>
                  <a:effectLst/>
                  <a:latin typeface="Cambria Math" panose="02040503050406030204" pitchFamily="18" charset="0"/>
                  <a:ea typeface="+mn-ea"/>
                  <a:cs typeface="+mn-cs"/>
                </a:rPr>
                <a:t> 〖−ln〗⁡( 0.05)</a:t>
              </a:r>
              <a:r>
                <a:rPr lang="es-CO" sz="1000" b="0" i="0">
                  <a:solidFill>
                    <a:schemeClr val="tx1"/>
                  </a:solidFill>
                  <a:effectLst/>
                  <a:latin typeface="Cambria Math" panose="02040503050406030204" pitchFamily="18" charset="0"/>
                  <a:ea typeface="Cambria Math" panose="02040503050406030204" pitchFamily="18" charset="0"/>
                  <a:cs typeface="+mn-cs"/>
                </a:rPr>
                <a:t>)/</a:t>
              </a:r>
              <a:r>
                <a:rPr lang="es-CO" sz="1000" b="0" i="0">
                  <a:latin typeface="Cambria Math" panose="02040503050406030204" pitchFamily="18" charset="0"/>
                  <a:ea typeface="Cambria Math" panose="02040503050406030204" pitchFamily="18" charset="0"/>
                </a:rPr>
                <a:t>𝑛_(〖max 𝑖=〗⁡9 5%) </a:t>
              </a:r>
              <a:endParaRPr lang="es-CO" sz="1000"/>
            </a:p>
          </xdr:txBody>
        </xdr:sp>
      </mc:Fallback>
    </mc:AlternateContent>
    <xdr:clientData/>
  </xdr:oneCellAnchor>
  <xdr:oneCellAnchor>
    <xdr:from>
      <xdr:col>23</xdr:col>
      <xdr:colOff>328323</xdr:colOff>
      <xdr:row>63</xdr:row>
      <xdr:rowOff>106680</xdr:rowOff>
    </xdr:from>
    <xdr:ext cx="1378225" cy="389585"/>
    <mc:AlternateContent xmlns:mc="http://schemas.openxmlformats.org/markup-compatibility/2006" xmlns:a14="http://schemas.microsoft.com/office/drawing/2010/main">
      <mc:Choice Requires="a14">
        <xdr:sp macro="" textlink="">
          <xdr:nvSpPr>
            <xdr:cNvPr id="37" name="CuadroTexto 36">
              <a:extLst>
                <a:ext uri="{FF2B5EF4-FFF2-40B4-BE49-F238E27FC236}">
                  <a16:creationId xmlns:a16="http://schemas.microsoft.com/office/drawing/2014/main" id="{FDADDF61-C5F8-43EB-A774-C287B1E4376C}"/>
                </a:ext>
              </a:extLst>
            </xdr:cNvPr>
            <xdr:cNvSpPr txBox="1"/>
          </xdr:nvSpPr>
          <xdr:spPr>
            <a:xfrm>
              <a:off x="21771003" y="11567160"/>
              <a:ext cx="1378225" cy="38958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pPr/>
              <a14:m>
                <m:oMathPara xmlns:m="http://schemas.openxmlformats.org/officeDocument/2006/math">
                  <m:oMath>
                    <m:r>
                      <a:rPr lang="es-CO" sz="1100" b="0" i="1">
                        <a:latin typeface="Cambria Math" panose="02040503050406030204" pitchFamily="18" charset="0"/>
                        <a:ea typeface="Cambria Math" panose="02040503050406030204" pitchFamily="18" charset="0"/>
                      </a:rPr>
                      <m:t>→  </m:t>
                    </m:r>
                    <m:f>
                      <m:fPr>
                        <m:ctrlPr>
                          <a:rPr lang="es-CO" sz="1100" b="0" i="1">
                            <a:latin typeface="Cambria Math" panose="02040503050406030204" pitchFamily="18" charset="0"/>
                            <a:ea typeface="Cambria Math" panose="02040503050406030204" pitchFamily="18" charset="0"/>
                          </a:rPr>
                        </m:ctrlPr>
                      </m:fPr>
                      <m:num>
                        <m:sSub>
                          <m:sSubPr>
                            <m:ctrlPr>
                              <a:rPr lang="es-CO" sz="1100" b="0" i="1">
                                <a:latin typeface="Cambria Math" panose="02040503050406030204" pitchFamily="18" charset="0"/>
                                <a:ea typeface="Cambria Math" panose="02040503050406030204" pitchFamily="18" charset="0"/>
                              </a:rPr>
                            </m:ctrlPr>
                          </m:sSubPr>
                          <m:e>
                            <m:r>
                              <a:rPr lang="es-CO" sz="1100" b="0" i="1">
                                <a:latin typeface="Cambria Math" panose="02040503050406030204" pitchFamily="18" charset="0"/>
                                <a:ea typeface="Cambria Math" panose="02040503050406030204" pitchFamily="18" charset="0"/>
                              </a:rPr>
                              <m:t>𝐼</m:t>
                            </m:r>
                          </m:e>
                          <m:sub>
                            <m:r>
                              <a:rPr lang="es-CO" sz="1100" b="0" i="1">
                                <a:latin typeface="Cambria Math" panose="02040503050406030204" pitchFamily="18" charset="0"/>
                                <a:ea typeface="Cambria Math" panose="02040503050406030204" pitchFamily="18" charset="0"/>
                              </a:rPr>
                              <m:t>𝑛</m:t>
                            </m:r>
                            <m:r>
                              <a:rPr lang="es-CO" sz="1100" b="0" i="1">
                                <a:latin typeface="Cambria Math" panose="02040503050406030204" pitchFamily="18" charset="0"/>
                                <a:ea typeface="Cambria Math" panose="02040503050406030204" pitchFamily="18" charset="0"/>
                              </a:rPr>
                              <m:t>=1</m:t>
                            </m:r>
                          </m:sub>
                        </m:sSub>
                      </m:num>
                      <m:den>
                        <m:r>
                          <a:rPr lang="es-CO" sz="1100" b="0" i="1">
                            <a:solidFill>
                              <a:schemeClr val="tx1"/>
                            </a:solidFill>
                            <a:effectLst/>
                            <a:latin typeface="Cambria Math" panose="02040503050406030204" pitchFamily="18" charset="0"/>
                            <a:ea typeface="+mn-ea"/>
                            <a:cs typeface="+mn-cs"/>
                          </a:rPr>
                          <m:t>1−</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𝑒</m:t>
                            </m:r>
                          </m:e>
                          <m:sup>
                            <m:r>
                              <a:rPr lang="es-CO" sz="1100" b="0" i="1">
                                <a:solidFill>
                                  <a:schemeClr val="tx1"/>
                                </a:solidFill>
                                <a:effectLst/>
                                <a:latin typeface="Cambria Math" panose="02040503050406030204" pitchFamily="18" charset="0"/>
                                <a:ea typeface="+mn-ea"/>
                                <a:cs typeface="+mn-cs"/>
                              </a:rPr>
                              <m:t>−</m:t>
                            </m:r>
                            <m:r>
                              <a:rPr lang="es-CO" sz="1100" b="0" i="1">
                                <a:solidFill>
                                  <a:schemeClr val="tx1"/>
                                </a:solidFill>
                                <a:effectLst/>
                                <a:latin typeface="Cambria Math" panose="02040503050406030204" pitchFamily="18" charset="0"/>
                                <a:ea typeface="+mn-ea"/>
                                <a:cs typeface="+mn-cs"/>
                              </a:rPr>
                              <m:t>𝑏</m:t>
                            </m:r>
                          </m:sup>
                        </m:sSup>
                      </m:den>
                    </m:f>
                    <m:r>
                      <a:rPr lang="es-CO" sz="1100" b="0" i="1">
                        <a:latin typeface="Cambria Math" panose="02040503050406030204" pitchFamily="18" charset="0"/>
                        <a:ea typeface="Cambria Math" panose="02040503050406030204" pitchFamily="18" charset="0"/>
                      </a:rPr>
                      <m:t>=</m:t>
                    </m:r>
                    <m:r>
                      <a:rPr lang="es-CO" sz="1100" b="0" i="1">
                        <a:solidFill>
                          <a:schemeClr val="tx1"/>
                        </a:solidFill>
                        <a:effectLst/>
                        <a:latin typeface="Cambria Math" panose="02040503050406030204" pitchFamily="18" charset="0"/>
                        <a:ea typeface="+mn-ea"/>
                        <a:cs typeface="+mn-cs"/>
                      </a:rPr>
                      <m:t>𝐼</m:t>
                    </m:r>
                    <m:r>
                      <a:rPr lang="es-CO" sz="1100" b="0" i="1" baseline="-25000">
                        <a:solidFill>
                          <a:schemeClr val="tx1"/>
                        </a:solidFill>
                        <a:effectLst/>
                        <a:latin typeface="Cambria Math" panose="02040503050406030204" pitchFamily="18" charset="0"/>
                        <a:ea typeface="+mn-ea"/>
                        <a:cs typeface="+mn-cs"/>
                      </a:rPr>
                      <m:t>𝑚𝑎𝑥</m:t>
                    </m:r>
                  </m:oMath>
                </m:oMathPara>
              </a14:m>
              <a:endParaRPr lang="es-CO" sz="1100"/>
            </a:p>
          </xdr:txBody>
        </xdr:sp>
      </mc:Choice>
      <mc:Fallback xmlns="">
        <xdr:sp macro="" textlink="">
          <xdr:nvSpPr>
            <xdr:cNvPr id="37" name="CuadroTexto 36">
              <a:extLst>
                <a:ext uri="{FF2B5EF4-FFF2-40B4-BE49-F238E27FC236}">
                  <a16:creationId xmlns:a16="http://schemas.microsoft.com/office/drawing/2014/main" id="{FDADDF61-C5F8-43EB-A774-C287B1E4376C}"/>
                </a:ext>
              </a:extLst>
            </xdr:cNvPr>
            <xdr:cNvSpPr txBox="1"/>
          </xdr:nvSpPr>
          <xdr:spPr>
            <a:xfrm>
              <a:off x="21771003" y="11567160"/>
              <a:ext cx="1378225" cy="38958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pPr/>
              <a:r>
                <a:rPr lang="es-CO" sz="1100" b="0" i="0">
                  <a:latin typeface="Cambria Math" panose="02040503050406030204" pitchFamily="18" charset="0"/>
                  <a:ea typeface="Cambria Math" panose="02040503050406030204" pitchFamily="18" charset="0"/>
                </a:rPr>
                <a:t>→   𝐼_(𝑛=1)/(</a:t>
              </a:r>
              <a:r>
                <a:rPr lang="es-CO" sz="1100" b="0" i="0">
                  <a:solidFill>
                    <a:schemeClr val="tx1"/>
                  </a:solidFill>
                  <a:effectLst/>
                  <a:latin typeface="Cambria Math" panose="02040503050406030204" pitchFamily="18" charset="0"/>
                  <a:ea typeface="+mn-ea"/>
                  <a:cs typeface="+mn-cs"/>
                </a:rPr>
                <a:t>1−𝑒^(−𝑏) </a:t>
              </a:r>
              <a:r>
                <a:rPr lang="es-CO" sz="1100" b="0" i="0">
                  <a:solidFill>
                    <a:schemeClr val="tx1"/>
                  </a:solidFill>
                  <a:effectLst/>
                  <a:latin typeface="Cambria Math" panose="02040503050406030204" pitchFamily="18" charset="0"/>
                  <a:ea typeface="Cambria Math" panose="02040503050406030204" pitchFamily="18" charset="0"/>
                  <a:cs typeface="+mn-cs"/>
                </a:rPr>
                <a:t>)</a:t>
              </a:r>
              <a:r>
                <a:rPr lang="es-CO" sz="1100" b="0" i="0">
                  <a:latin typeface="Cambria Math" panose="02040503050406030204" pitchFamily="18" charset="0"/>
                  <a:ea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𝐼</a:t>
              </a:r>
              <a:r>
                <a:rPr lang="es-CO" sz="1100" b="0" i="0" baseline="-25000">
                  <a:solidFill>
                    <a:schemeClr val="tx1"/>
                  </a:solidFill>
                  <a:effectLst/>
                  <a:latin typeface="Cambria Math" panose="02040503050406030204" pitchFamily="18" charset="0"/>
                  <a:ea typeface="+mn-ea"/>
                  <a:cs typeface="+mn-cs"/>
                </a:rPr>
                <a:t>𝑚𝑎𝑥</a:t>
              </a:r>
              <a:endParaRPr lang="es-CO" sz="1100"/>
            </a:p>
          </xdr:txBody>
        </xdr:sp>
      </mc:Fallback>
    </mc:AlternateContent>
    <xdr:clientData/>
  </xdr:oneCellAnchor>
  <xdr:twoCellAnchor>
    <xdr:from>
      <xdr:col>21</xdr:col>
      <xdr:colOff>772601</xdr:colOff>
      <xdr:row>60</xdr:row>
      <xdr:rowOff>15240</xdr:rowOff>
    </xdr:from>
    <xdr:to>
      <xdr:col>23</xdr:col>
      <xdr:colOff>124570</xdr:colOff>
      <xdr:row>68</xdr:row>
      <xdr:rowOff>115903</xdr:rowOff>
    </xdr:to>
    <xdr:grpSp>
      <xdr:nvGrpSpPr>
        <xdr:cNvPr id="55" name="Grupo 54">
          <a:extLst>
            <a:ext uri="{FF2B5EF4-FFF2-40B4-BE49-F238E27FC236}">
              <a16:creationId xmlns:a16="http://schemas.microsoft.com/office/drawing/2014/main" id="{4EFF9963-E6F6-31D7-4A10-702753776AEF}"/>
            </a:ext>
          </a:extLst>
        </xdr:cNvPr>
        <xdr:cNvGrpSpPr/>
      </xdr:nvGrpSpPr>
      <xdr:grpSpPr>
        <a:xfrm>
          <a:off x="19127836" y="12554622"/>
          <a:ext cx="2836999" cy="1602252"/>
          <a:chOff x="19502561" y="12405360"/>
          <a:chExt cx="2940989" cy="1563703"/>
        </a:xfrm>
      </xdr:grpSpPr>
      <mc:AlternateContent xmlns:mc="http://schemas.openxmlformats.org/markup-compatibility/2006" xmlns:a14="http://schemas.microsoft.com/office/drawing/2010/main">
        <mc:Choice Requires="a14">
          <xdr:sp macro="" textlink="">
            <xdr:nvSpPr>
              <xdr:cNvPr id="28" name="CuadroTexto 27">
                <a:extLst>
                  <a:ext uri="{FF2B5EF4-FFF2-40B4-BE49-F238E27FC236}">
                    <a16:creationId xmlns:a16="http://schemas.microsoft.com/office/drawing/2014/main" id="{165890F2-01A0-4A46-A9B8-889E113BD4A4}"/>
                  </a:ext>
                </a:extLst>
              </xdr:cNvPr>
              <xdr:cNvSpPr txBox="1"/>
            </xdr:nvSpPr>
            <xdr:spPr>
              <a:xfrm>
                <a:off x="20382838" y="12671730"/>
                <a:ext cx="2060712" cy="182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r>
                        <a:rPr lang="es-CO" sz="1100" b="0" i="1">
                          <a:latin typeface="Cambria Math" panose="02040503050406030204" pitchFamily="18" charset="0"/>
                        </a:rPr>
                        <m:t>0.0003</m:t>
                      </m:r>
                      <m:r>
                        <a:rPr lang="es-CO" sz="1100" i="1">
                          <a:latin typeface="Cambria Math" panose="02040503050406030204" pitchFamily="18" charset="0"/>
                        </a:rPr>
                        <m:t>=</m:t>
                      </m:r>
                      <m:r>
                        <a:rPr lang="es-CO" sz="1100" b="0" i="1">
                          <a:latin typeface="Cambria Math" panose="02040503050406030204" pitchFamily="18" charset="0"/>
                        </a:rPr>
                        <m:t>𝐼</m:t>
                      </m:r>
                      <m:r>
                        <a:rPr lang="es-CO" sz="1100" b="0" i="1" baseline="-25000">
                          <a:latin typeface="Cambria Math" panose="02040503050406030204" pitchFamily="18" charset="0"/>
                        </a:rPr>
                        <m:t>𝑚𝑎𝑥</m:t>
                      </m:r>
                      <m:r>
                        <a:rPr lang="es-CO" sz="1100" b="0" i="1">
                          <a:latin typeface="Cambria Math" panose="02040503050406030204" pitchFamily="18" charset="0"/>
                          <a:ea typeface="Cambria Math" panose="02040503050406030204" pitchFamily="18" charset="0"/>
                        </a:rPr>
                        <m:t>(1−</m:t>
                      </m:r>
                      <m:sSup>
                        <m:sSupPr>
                          <m:ctrlPr>
                            <a:rPr lang="es-CO" sz="1100" b="0" i="1">
                              <a:latin typeface="Cambria Math" panose="02040503050406030204" pitchFamily="18" charset="0"/>
                              <a:ea typeface="Cambria Math" panose="02040503050406030204" pitchFamily="18" charset="0"/>
                            </a:rPr>
                          </m:ctrlPr>
                        </m:sSupPr>
                        <m:e>
                          <m:r>
                            <a:rPr lang="es-CO" sz="1100" b="0" i="1">
                              <a:latin typeface="Cambria Math" panose="02040503050406030204" pitchFamily="18" charset="0"/>
                              <a:ea typeface="Cambria Math" panose="02040503050406030204" pitchFamily="18" charset="0"/>
                            </a:rPr>
                            <m:t>𝑒</m:t>
                          </m:r>
                        </m:e>
                        <m:sup>
                          <m:r>
                            <a:rPr lang="es-CO" sz="1100" b="0" i="1">
                              <a:latin typeface="Cambria Math" panose="02040503050406030204" pitchFamily="18" charset="0"/>
                              <a:ea typeface="Cambria Math" panose="02040503050406030204" pitchFamily="18" charset="0"/>
                            </a:rPr>
                            <m:t>−</m:t>
                          </m:r>
                          <m:r>
                            <a:rPr lang="es-CO" sz="1100" b="0" i="1">
                              <a:solidFill>
                                <a:schemeClr val="tx1"/>
                              </a:solidFill>
                              <a:effectLst/>
                              <a:latin typeface="Cambria Math" panose="02040503050406030204" pitchFamily="18" charset="0"/>
                              <a:ea typeface="+mn-ea"/>
                              <a:cs typeface="+mn-cs"/>
                            </a:rPr>
                            <m:t>𝑏</m:t>
                          </m:r>
                          <m:r>
                            <a:rPr lang="es-CO" sz="1100" b="0" i="1">
                              <a:latin typeface="Cambria Math" panose="02040503050406030204" pitchFamily="18" charset="0"/>
                              <a:ea typeface="Cambria Math" panose="02040503050406030204" pitchFamily="18" charset="0"/>
                            </a:rPr>
                            <m:t>∙1</m:t>
                          </m:r>
                        </m:sup>
                      </m:s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rPr>
                        <m:t> </m:t>
                      </m:r>
                    </m:oMath>
                  </m:oMathPara>
                </a14:m>
                <a:endParaRPr lang="es-CO" sz="1100"/>
              </a:p>
            </xdr:txBody>
          </xdr:sp>
        </mc:Choice>
        <mc:Fallback xmlns="">
          <xdr:sp macro="" textlink="">
            <xdr:nvSpPr>
              <xdr:cNvPr id="28" name="CuadroTexto 27">
                <a:extLst>
                  <a:ext uri="{FF2B5EF4-FFF2-40B4-BE49-F238E27FC236}">
                    <a16:creationId xmlns:a16="http://schemas.microsoft.com/office/drawing/2014/main" id="{165890F2-01A0-4A46-A9B8-889E113BD4A4}"/>
                  </a:ext>
                </a:extLst>
              </xdr:cNvPr>
              <xdr:cNvSpPr txBox="1"/>
            </xdr:nvSpPr>
            <xdr:spPr>
              <a:xfrm>
                <a:off x="20382838" y="12671730"/>
                <a:ext cx="2060712" cy="182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0" i="0">
                    <a:latin typeface="Cambria Math" panose="02040503050406030204" pitchFamily="18" charset="0"/>
                  </a:rPr>
                  <a:t>0.0003</a:t>
                </a:r>
                <a:r>
                  <a:rPr lang="es-CO" sz="1100" i="0">
                    <a:latin typeface="Cambria Math" panose="02040503050406030204" pitchFamily="18" charset="0"/>
                  </a:rPr>
                  <a:t>=</a:t>
                </a:r>
                <a:r>
                  <a:rPr lang="es-CO" sz="1100" b="0" i="0">
                    <a:latin typeface="Cambria Math" panose="02040503050406030204" pitchFamily="18" charset="0"/>
                  </a:rPr>
                  <a:t>𝐼</a:t>
                </a:r>
                <a:r>
                  <a:rPr lang="es-CO" sz="1100" b="0" i="0" baseline="-25000">
                    <a:latin typeface="Cambria Math" panose="02040503050406030204" pitchFamily="18" charset="0"/>
                  </a:rPr>
                  <a:t>𝑚𝑎𝑥</a:t>
                </a:r>
                <a:r>
                  <a:rPr lang="es-CO" sz="1100" b="0" i="0">
                    <a:latin typeface="Cambria Math" panose="02040503050406030204" pitchFamily="18" charset="0"/>
                    <a:ea typeface="Cambria Math" panose="02040503050406030204" pitchFamily="18" charset="0"/>
                  </a:rPr>
                  <a:t>(1−𝑒^(−</a:t>
                </a:r>
                <a:r>
                  <a:rPr lang="es-CO" sz="1100" b="0" i="0">
                    <a:solidFill>
                      <a:schemeClr val="tx1"/>
                    </a:solidFill>
                    <a:effectLst/>
                    <a:latin typeface="Cambria Math" panose="02040503050406030204" pitchFamily="18" charset="0"/>
                    <a:ea typeface="+mn-ea"/>
                    <a:cs typeface="+mn-cs"/>
                  </a:rPr>
                  <a:t>𝑏</a:t>
                </a:r>
                <a:r>
                  <a:rPr lang="es-CO" sz="1100" b="0" i="0">
                    <a:latin typeface="Cambria Math" panose="02040503050406030204" pitchFamily="18" charset="0"/>
                    <a:ea typeface="Cambria Math" panose="02040503050406030204" pitchFamily="18" charset="0"/>
                  </a:rPr>
                  <a:t>∙1))</a:t>
                </a:r>
                <a:r>
                  <a:rPr lang="es-CO" sz="1100" b="0" i="0">
                    <a:latin typeface="Cambria Math" panose="02040503050406030204" pitchFamily="18" charset="0"/>
                  </a:rPr>
                  <a:t> </a:t>
                </a:r>
                <a:endParaRPr lang="es-CO" sz="1100"/>
              </a:p>
            </xdr:txBody>
          </xdr:sp>
        </mc:Fallback>
      </mc:AlternateContent>
      <mc:AlternateContent xmlns:mc="http://schemas.openxmlformats.org/markup-compatibility/2006" xmlns:a14="http://schemas.microsoft.com/office/drawing/2010/main">
        <mc:Choice Requires="a14">
          <xdr:sp macro="" textlink="">
            <xdr:nvSpPr>
              <xdr:cNvPr id="29" name="CuadroTexto 28">
                <a:extLst>
                  <a:ext uri="{FF2B5EF4-FFF2-40B4-BE49-F238E27FC236}">
                    <a16:creationId xmlns:a16="http://schemas.microsoft.com/office/drawing/2014/main" id="{D525E1CC-99EC-43EB-A9E3-AEDDED91AC4F}"/>
                  </a:ext>
                </a:extLst>
              </xdr:cNvPr>
              <xdr:cNvSpPr txBox="1"/>
            </xdr:nvSpPr>
            <xdr:spPr>
              <a:xfrm>
                <a:off x="20231100" y="12899665"/>
                <a:ext cx="1497496" cy="348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f>
                        <m:fPr>
                          <m:ctrlPr>
                            <a:rPr lang="es-CO" sz="1100" b="0" i="1">
                              <a:solidFill>
                                <a:schemeClr val="tx1"/>
                              </a:solidFill>
                              <a:effectLst/>
                              <a:latin typeface="Cambria Math" panose="02040503050406030204" pitchFamily="18" charset="0"/>
                              <a:ea typeface="+mn-ea"/>
                              <a:cs typeface="+mn-cs"/>
                            </a:rPr>
                          </m:ctrlPr>
                        </m:fPr>
                        <m:num>
                          <m:r>
                            <a:rPr lang="es-CO" sz="1100" b="0" i="1">
                              <a:solidFill>
                                <a:schemeClr val="tx1"/>
                              </a:solidFill>
                              <a:effectLst/>
                              <a:latin typeface="Cambria Math" panose="02040503050406030204" pitchFamily="18" charset="0"/>
                              <a:ea typeface="+mn-ea"/>
                              <a:cs typeface="+mn-cs"/>
                            </a:rPr>
                            <m:t>0.0003</m:t>
                          </m:r>
                        </m:num>
                        <m:den>
                          <m:r>
                            <a:rPr lang="es-CO" sz="1100" b="0" i="1">
                              <a:solidFill>
                                <a:schemeClr val="tx1"/>
                              </a:solidFill>
                              <a:effectLst/>
                              <a:latin typeface="Cambria Math" panose="02040503050406030204" pitchFamily="18" charset="0"/>
                              <a:ea typeface="+mn-ea"/>
                              <a:cs typeface="+mn-cs"/>
                            </a:rPr>
                            <m:t>(1−</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𝑒</m:t>
                              </m:r>
                            </m:e>
                            <m:sup>
                              <m:r>
                                <a:rPr lang="es-CO" sz="1100" b="0" i="1">
                                  <a:solidFill>
                                    <a:schemeClr val="tx1"/>
                                  </a:solidFill>
                                  <a:effectLst/>
                                  <a:latin typeface="Cambria Math" panose="02040503050406030204" pitchFamily="18" charset="0"/>
                                  <a:ea typeface="+mn-ea"/>
                                  <a:cs typeface="+mn-cs"/>
                                </a:rPr>
                                <m:t>−</m:t>
                              </m:r>
                              <m:r>
                                <a:rPr lang="es-CO" sz="1100" b="0" i="1">
                                  <a:solidFill>
                                    <a:schemeClr val="tx1"/>
                                  </a:solidFill>
                                  <a:effectLst/>
                                  <a:latin typeface="Cambria Math" panose="02040503050406030204" pitchFamily="18" charset="0"/>
                                  <a:ea typeface="+mn-ea"/>
                                  <a:cs typeface="+mn-cs"/>
                                </a:rPr>
                                <m:t>𝑏</m:t>
                              </m:r>
                            </m:sup>
                          </m:sSup>
                          <m:r>
                            <a:rPr lang="es-CO" sz="1100" b="0" i="1">
                              <a:solidFill>
                                <a:schemeClr val="tx1"/>
                              </a:solidFill>
                              <a:effectLst/>
                              <a:latin typeface="Cambria Math" panose="02040503050406030204" pitchFamily="18" charset="0"/>
                              <a:ea typeface="+mn-ea"/>
                              <a:cs typeface="+mn-cs"/>
                            </a:rPr>
                            <m:t>) </m:t>
                          </m:r>
                        </m:den>
                      </m:f>
                      <m:r>
                        <a:rPr lang="es-CO" sz="1100" b="0" i="1">
                          <a:latin typeface="Cambria Math" panose="02040503050406030204" pitchFamily="18" charset="0"/>
                          <a:ea typeface="Cambria Math" panose="02040503050406030204" pitchFamily="18" charset="0"/>
                        </a:rPr>
                        <m:t>=</m:t>
                      </m:r>
                      <m:r>
                        <a:rPr lang="es-CO" sz="1100" b="0" i="1">
                          <a:solidFill>
                            <a:schemeClr val="tx1"/>
                          </a:solidFill>
                          <a:effectLst/>
                          <a:latin typeface="Cambria Math" panose="02040503050406030204" pitchFamily="18" charset="0"/>
                          <a:ea typeface="+mn-ea"/>
                          <a:cs typeface="+mn-cs"/>
                        </a:rPr>
                        <m:t>𝐼</m:t>
                      </m:r>
                      <m:r>
                        <a:rPr lang="es-CO" sz="1100" b="0" i="1" baseline="-25000">
                          <a:solidFill>
                            <a:schemeClr val="tx1"/>
                          </a:solidFill>
                          <a:effectLst/>
                          <a:latin typeface="Cambria Math" panose="02040503050406030204" pitchFamily="18" charset="0"/>
                          <a:ea typeface="+mn-ea"/>
                          <a:cs typeface="+mn-cs"/>
                        </a:rPr>
                        <m:t>𝑚𝑎𝑥</m:t>
                      </m:r>
                    </m:oMath>
                  </m:oMathPara>
                </a14:m>
                <a:endParaRPr lang="es-CO" sz="1100"/>
              </a:p>
            </xdr:txBody>
          </xdr:sp>
        </mc:Choice>
        <mc:Fallback xmlns="">
          <xdr:sp macro="" textlink="">
            <xdr:nvSpPr>
              <xdr:cNvPr id="29" name="CuadroTexto 28">
                <a:extLst>
                  <a:ext uri="{FF2B5EF4-FFF2-40B4-BE49-F238E27FC236}">
                    <a16:creationId xmlns:a16="http://schemas.microsoft.com/office/drawing/2014/main" id="{D525E1CC-99EC-43EB-A9E3-AEDDED91AC4F}"/>
                  </a:ext>
                </a:extLst>
              </xdr:cNvPr>
              <xdr:cNvSpPr txBox="1"/>
            </xdr:nvSpPr>
            <xdr:spPr>
              <a:xfrm>
                <a:off x="20231100" y="12899665"/>
                <a:ext cx="1497496" cy="348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0" i="0">
                    <a:solidFill>
                      <a:schemeClr val="tx1"/>
                    </a:solidFill>
                    <a:effectLst/>
                    <a:latin typeface="+mn-lt"/>
                    <a:ea typeface="+mn-ea"/>
                    <a:cs typeface="+mn-cs"/>
                  </a:rPr>
                  <a:t>0.0003</a:t>
                </a:r>
                <a:r>
                  <a:rPr lang="es-CO" sz="1100" b="0" i="0">
                    <a:solidFill>
                      <a:schemeClr val="tx1"/>
                    </a:solidFill>
                    <a:effectLst/>
                    <a:latin typeface="Cambria Math" panose="02040503050406030204" pitchFamily="18" charset="0"/>
                    <a:ea typeface="Cambria Math" panose="02040503050406030204" pitchFamily="18" charset="0"/>
                    <a:cs typeface="+mn-cs"/>
                  </a:rPr>
                  <a:t>/(</a:t>
                </a:r>
                <a:r>
                  <a:rPr lang="es-CO" sz="1100" b="0" i="0">
                    <a:solidFill>
                      <a:schemeClr val="tx1"/>
                    </a:solidFill>
                    <a:effectLst/>
                    <a:latin typeface="Cambria Math" panose="02040503050406030204" pitchFamily="18" charset="0"/>
                    <a:ea typeface="+mn-ea"/>
                    <a:cs typeface="+mn-cs"/>
                  </a:rPr>
                  <a:t>(1−𝑒^(−𝑏)) </a:t>
                </a:r>
                <a:r>
                  <a:rPr lang="es-CO" sz="1100" b="0" i="0">
                    <a:solidFill>
                      <a:schemeClr val="tx1"/>
                    </a:solidFill>
                    <a:effectLst/>
                    <a:latin typeface="Cambria Math" panose="02040503050406030204" pitchFamily="18" charset="0"/>
                    <a:ea typeface="Cambria Math" panose="02040503050406030204" pitchFamily="18" charset="0"/>
                    <a:cs typeface="+mn-cs"/>
                  </a:rPr>
                  <a:t>)</a:t>
                </a:r>
                <a:r>
                  <a:rPr lang="es-CO" sz="1100" b="0" i="0">
                    <a:latin typeface="Cambria Math" panose="02040503050406030204" pitchFamily="18" charset="0"/>
                    <a:ea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𝐼</a:t>
                </a:r>
                <a:r>
                  <a:rPr lang="es-CO" sz="1100" b="0" i="0" baseline="-25000">
                    <a:solidFill>
                      <a:schemeClr val="tx1"/>
                    </a:solidFill>
                    <a:effectLst/>
                    <a:latin typeface="Cambria Math" panose="02040503050406030204" pitchFamily="18" charset="0"/>
                    <a:ea typeface="+mn-ea"/>
                    <a:cs typeface="+mn-cs"/>
                  </a:rPr>
                  <a:t>𝑚𝑎𝑥</a:t>
                </a:r>
                <a:endParaRPr lang="es-CO" sz="1100"/>
              </a:p>
            </xdr:txBody>
          </xdr:sp>
        </mc:Fallback>
      </mc:AlternateContent>
      <mc:AlternateContent xmlns:mc="http://schemas.openxmlformats.org/markup-compatibility/2006" xmlns:a14="http://schemas.microsoft.com/office/drawing/2010/main">
        <mc:Choice Requires="a14">
          <xdr:sp macro="" textlink="">
            <xdr:nvSpPr>
              <xdr:cNvPr id="30" name="CuadroTexto 29">
                <a:extLst>
                  <a:ext uri="{FF2B5EF4-FFF2-40B4-BE49-F238E27FC236}">
                    <a16:creationId xmlns:a16="http://schemas.microsoft.com/office/drawing/2014/main" id="{2F2DEAD9-1F63-47BD-8093-AE7D3E5E6E49}"/>
                  </a:ext>
                </a:extLst>
              </xdr:cNvPr>
              <xdr:cNvSpPr txBox="1"/>
            </xdr:nvSpPr>
            <xdr:spPr>
              <a:xfrm>
                <a:off x="19502561" y="13316445"/>
                <a:ext cx="2358887" cy="3502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f>
                        <m:fPr>
                          <m:ctrlPr>
                            <a:rPr lang="es-CO" sz="1100" b="0" i="1">
                              <a:solidFill>
                                <a:schemeClr val="tx1"/>
                              </a:solidFill>
                              <a:effectLst/>
                              <a:latin typeface="Cambria Math" panose="02040503050406030204" pitchFamily="18" charset="0"/>
                              <a:ea typeface="+mn-ea"/>
                              <a:cs typeface="+mn-cs"/>
                            </a:rPr>
                          </m:ctrlPr>
                        </m:fPr>
                        <m:num>
                          <m:r>
                            <a:rPr lang="es-CO" sz="1100" b="0" i="1">
                              <a:solidFill>
                                <a:schemeClr val="tx1"/>
                              </a:solidFill>
                              <a:effectLst/>
                              <a:latin typeface="Cambria Math" panose="02040503050406030204" pitchFamily="18" charset="0"/>
                              <a:ea typeface="+mn-ea"/>
                              <a:cs typeface="+mn-cs"/>
                            </a:rPr>
                            <m:t>0.0003</m:t>
                          </m:r>
                        </m:num>
                        <m:den>
                          <m:r>
                            <a:rPr lang="es-CO" sz="1100" b="0" i="1">
                              <a:solidFill>
                                <a:schemeClr val="tx1"/>
                              </a:solidFill>
                              <a:effectLst/>
                              <a:latin typeface="Cambria Math" panose="02040503050406030204" pitchFamily="18" charset="0"/>
                              <a:ea typeface="+mn-ea"/>
                              <a:cs typeface="+mn-cs"/>
                            </a:rPr>
                            <m:t>(1−</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𝑒</m:t>
                              </m:r>
                            </m:e>
                            <m:sup>
                              <m:r>
                                <a:rPr lang="es-CO" sz="1100" b="0" i="1">
                                  <a:solidFill>
                                    <a:schemeClr val="tx1"/>
                                  </a:solidFill>
                                  <a:effectLst/>
                                  <a:latin typeface="Cambria Math" panose="02040503050406030204" pitchFamily="18" charset="0"/>
                                  <a:ea typeface="+mn-ea"/>
                                  <a:cs typeface="+mn-cs"/>
                                </a:rPr>
                                <m:t>−</m:t>
                              </m:r>
                              <m:r>
                                <a:rPr lang="es-CO" sz="1100" b="1" i="1">
                                  <a:solidFill>
                                    <a:schemeClr val="tx1"/>
                                  </a:solidFill>
                                  <a:effectLst/>
                                  <a:latin typeface="Cambria Math" panose="02040503050406030204" pitchFamily="18" charset="0"/>
                                  <a:ea typeface="+mn-ea"/>
                                  <a:cs typeface="+mn-cs"/>
                                </a:rPr>
                                <m:t>𝟎</m:t>
                              </m:r>
                              <m:r>
                                <a:rPr lang="es-CO" sz="1100" b="1" i="1">
                                  <a:solidFill>
                                    <a:schemeClr val="tx1"/>
                                  </a:solidFill>
                                  <a:effectLst/>
                                  <a:latin typeface="Cambria Math" panose="02040503050406030204" pitchFamily="18" charset="0"/>
                                  <a:ea typeface="+mn-ea"/>
                                  <a:cs typeface="+mn-cs"/>
                                </a:rPr>
                                <m:t>.</m:t>
                              </m:r>
                              <m:r>
                                <a:rPr lang="es-CO" sz="1100" b="1" i="1">
                                  <a:solidFill>
                                    <a:schemeClr val="tx1"/>
                                  </a:solidFill>
                                  <a:effectLst/>
                                  <a:latin typeface="Cambria Math" panose="02040503050406030204" pitchFamily="18" charset="0"/>
                                  <a:ea typeface="+mn-ea"/>
                                  <a:cs typeface="+mn-cs"/>
                                </a:rPr>
                                <m:t>𝟎𝟎𝟕𝟓𝟖𝟎𝟐𝟗𝟒</m:t>
                              </m:r>
                            </m:sup>
                          </m:sSup>
                          <m:r>
                            <a:rPr lang="es-CO" sz="1100" b="0" i="1">
                              <a:solidFill>
                                <a:schemeClr val="tx1"/>
                              </a:solidFill>
                              <a:effectLst/>
                              <a:latin typeface="Cambria Math" panose="02040503050406030204" pitchFamily="18" charset="0"/>
                              <a:ea typeface="+mn-ea"/>
                              <a:cs typeface="+mn-cs"/>
                            </a:rPr>
                            <m:t>) </m:t>
                          </m:r>
                        </m:den>
                      </m:f>
                      <m:r>
                        <a:rPr lang="es-CO" sz="1100" b="0" i="1">
                          <a:latin typeface="Cambria Math" panose="02040503050406030204" pitchFamily="18" charset="0"/>
                          <a:ea typeface="Cambria Math" panose="02040503050406030204" pitchFamily="18" charset="0"/>
                        </a:rPr>
                        <m:t>=</m:t>
                      </m:r>
                      <m:r>
                        <a:rPr lang="es-CO" sz="1100" b="0" i="1">
                          <a:solidFill>
                            <a:schemeClr val="tx1"/>
                          </a:solidFill>
                          <a:effectLst/>
                          <a:latin typeface="Cambria Math" panose="02040503050406030204" pitchFamily="18" charset="0"/>
                          <a:ea typeface="+mn-ea"/>
                          <a:cs typeface="+mn-cs"/>
                        </a:rPr>
                        <m:t>𝐼</m:t>
                      </m:r>
                      <m:r>
                        <a:rPr lang="es-CO" sz="1100" b="0" i="1" baseline="-25000">
                          <a:solidFill>
                            <a:schemeClr val="tx1"/>
                          </a:solidFill>
                          <a:effectLst/>
                          <a:latin typeface="Cambria Math" panose="02040503050406030204" pitchFamily="18" charset="0"/>
                          <a:ea typeface="+mn-ea"/>
                          <a:cs typeface="+mn-cs"/>
                        </a:rPr>
                        <m:t>𝑚𝑎𝑥</m:t>
                      </m:r>
                    </m:oMath>
                  </m:oMathPara>
                </a14:m>
                <a:endParaRPr lang="es-CO" sz="1100"/>
              </a:p>
            </xdr:txBody>
          </xdr:sp>
        </mc:Choice>
        <mc:Fallback xmlns="">
          <xdr:sp macro="" textlink="">
            <xdr:nvSpPr>
              <xdr:cNvPr id="30" name="CuadroTexto 29">
                <a:extLst>
                  <a:ext uri="{FF2B5EF4-FFF2-40B4-BE49-F238E27FC236}">
                    <a16:creationId xmlns:a16="http://schemas.microsoft.com/office/drawing/2014/main" id="{2F2DEAD9-1F63-47BD-8093-AE7D3E5E6E49}"/>
                  </a:ext>
                </a:extLst>
              </xdr:cNvPr>
              <xdr:cNvSpPr txBox="1"/>
            </xdr:nvSpPr>
            <xdr:spPr>
              <a:xfrm>
                <a:off x="19502561" y="13316445"/>
                <a:ext cx="2358887" cy="3502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0" i="0">
                    <a:solidFill>
                      <a:schemeClr val="tx1"/>
                    </a:solidFill>
                    <a:effectLst/>
                    <a:latin typeface="+mn-lt"/>
                    <a:ea typeface="+mn-ea"/>
                    <a:cs typeface="+mn-cs"/>
                  </a:rPr>
                  <a:t>0.0003</a:t>
                </a:r>
                <a:r>
                  <a:rPr lang="es-CO" sz="1100" b="0" i="0">
                    <a:solidFill>
                      <a:schemeClr val="tx1"/>
                    </a:solidFill>
                    <a:effectLst/>
                    <a:latin typeface="Cambria Math" panose="02040503050406030204" pitchFamily="18" charset="0"/>
                    <a:ea typeface="Cambria Math" panose="02040503050406030204" pitchFamily="18" charset="0"/>
                    <a:cs typeface="+mn-cs"/>
                  </a:rPr>
                  <a:t>/(</a:t>
                </a:r>
                <a:r>
                  <a:rPr lang="es-CO" sz="1100" b="0" i="0">
                    <a:solidFill>
                      <a:schemeClr val="tx1"/>
                    </a:solidFill>
                    <a:effectLst/>
                    <a:latin typeface="Cambria Math" panose="02040503050406030204" pitchFamily="18" charset="0"/>
                    <a:ea typeface="+mn-ea"/>
                    <a:cs typeface="+mn-cs"/>
                  </a:rPr>
                  <a:t>(1−𝑒^(−</a:t>
                </a:r>
                <a:r>
                  <a:rPr lang="es-CO" sz="1100" b="1" i="0">
                    <a:solidFill>
                      <a:schemeClr val="tx1"/>
                    </a:solidFill>
                    <a:effectLst/>
                    <a:latin typeface="+mn-lt"/>
                    <a:ea typeface="+mn-ea"/>
                    <a:cs typeface="+mn-cs"/>
                  </a:rPr>
                  <a:t>𝟎.𝟎𝟎𝟕𝟓𝟖𝟎𝟐𝟗𝟒</a:t>
                </a:r>
                <a:r>
                  <a:rPr lang="es-CO" sz="1100" b="0" i="0">
                    <a:solidFill>
                      <a:schemeClr val="tx1"/>
                    </a:solidFill>
                    <a:effectLst/>
                    <a:latin typeface="Cambria Math" panose="02040503050406030204" pitchFamily="18" charset="0"/>
                    <a:ea typeface="+mn-ea"/>
                    <a:cs typeface="+mn-cs"/>
                  </a:rPr>
                  <a:t>)) </a:t>
                </a:r>
                <a:r>
                  <a:rPr lang="es-CO" sz="1100" b="0" i="0">
                    <a:solidFill>
                      <a:schemeClr val="tx1"/>
                    </a:solidFill>
                    <a:effectLst/>
                    <a:latin typeface="Cambria Math" panose="02040503050406030204" pitchFamily="18" charset="0"/>
                    <a:ea typeface="Cambria Math" panose="02040503050406030204" pitchFamily="18" charset="0"/>
                    <a:cs typeface="+mn-cs"/>
                  </a:rPr>
                  <a:t>)</a:t>
                </a:r>
                <a:r>
                  <a:rPr lang="es-CO" sz="1100" b="0" i="0">
                    <a:latin typeface="Cambria Math" panose="02040503050406030204" pitchFamily="18" charset="0"/>
                    <a:ea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𝐼</a:t>
                </a:r>
                <a:r>
                  <a:rPr lang="es-CO" sz="1100" b="0" i="0" baseline="-25000">
                    <a:solidFill>
                      <a:schemeClr val="tx1"/>
                    </a:solidFill>
                    <a:effectLst/>
                    <a:latin typeface="Cambria Math" panose="02040503050406030204" pitchFamily="18" charset="0"/>
                    <a:ea typeface="+mn-ea"/>
                    <a:cs typeface="+mn-cs"/>
                  </a:rPr>
                  <a:t>𝑚𝑎𝑥</a:t>
                </a:r>
                <a:endParaRPr lang="es-CO" sz="1100"/>
              </a:p>
            </xdr:txBody>
          </xdr:sp>
        </mc:Fallback>
      </mc:AlternateContent>
      <mc:AlternateContent xmlns:mc="http://schemas.openxmlformats.org/markup-compatibility/2006" xmlns:a14="http://schemas.microsoft.com/office/drawing/2010/main">
        <mc:Choice Requires="a14">
          <xdr:sp macro="" textlink="">
            <xdr:nvSpPr>
              <xdr:cNvPr id="31" name="CuadroTexto 30">
                <a:extLst>
                  <a:ext uri="{FF2B5EF4-FFF2-40B4-BE49-F238E27FC236}">
                    <a16:creationId xmlns:a16="http://schemas.microsoft.com/office/drawing/2014/main" id="{0D3DDC97-2D75-425E-B280-86B7A4863EB2}"/>
                  </a:ext>
                </a:extLst>
              </xdr:cNvPr>
              <xdr:cNvSpPr txBox="1"/>
            </xdr:nvSpPr>
            <xdr:spPr>
              <a:xfrm>
                <a:off x="19788146" y="13796836"/>
                <a:ext cx="1791693" cy="172227"/>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r>
                        <a:rPr lang="es-CO" sz="1100" b="1" i="1">
                          <a:latin typeface="Cambria Math" panose="02040503050406030204" pitchFamily="18" charset="0"/>
                          <a:ea typeface="Cambria Math" panose="02040503050406030204" pitchFamily="18" charset="0"/>
                        </a:rPr>
                        <m:t>𝟎</m:t>
                      </m:r>
                      <m:r>
                        <a:rPr lang="es-CO" sz="1100" b="1" i="1">
                          <a:latin typeface="Cambria Math" panose="02040503050406030204" pitchFamily="18" charset="0"/>
                          <a:ea typeface="Cambria Math" panose="02040503050406030204" pitchFamily="18" charset="0"/>
                        </a:rPr>
                        <m:t>.</m:t>
                      </m:r>
                      <m:r>
                        <a:rPr lang="es-CO" sz="1100" b="1" i="1">
                          <a:latin typeface="Cambria Math" panose="02040503050406030204" pitchFamily="18" charset="0"/>
                          <a:ea typeface="Cambria Math" panose="02040503050406030204" pitchFamily="18" charset="0"/>
                        </a:rPr>
                        <m:t>𝟎𝟑𝟑𝟒𝟑𝟒𝟐𝟐𝟖</m:t>
                      </m:r>
                      <m:r>
                        <a:rPr lang="es-CO" sz="1100" b="1" i="1">
                          <a:latin typeface="Cambria Math" panose="02040503050406030204" pitchFamily="18" charset="0"/>
                          <a:ea typeface="Cambria Math" panose="02040503050406030204" pitchFamily="18" charset="0"/>
                        </a:rPr>
                        <m:t>=</m:t>
                      </m:r>
                      <m:r>
                        <a:rPr lang="es-CO" sz="1100" b="1" i="1">
                          <a:solidFill>
                            <a:schemeClr val="tx1"/>
                          </a:solidFill>
                          <a:effectLst/>
                          <a:latin typeface="Cambria Math" panose="02040503050406030204" pitchFamily="18" charset="0"/>
                          <a:ea typeface="+mn-ea"/>
                          <a:cs typeface="+mn-cs"/>
                        </a:rPr>
                        <m:t>𝑰</m:t>
                      </m:r>
                      <m:r>
                        <a:rPr lang="es-CO" sz="1100" b="1" i="1" baseline="-25000">
                          <a:solidFill>
                            <a:schemeClr val="tx1"/>
                          </a:solidFill>
                          <a:effectLst/>
                          <a:latin typeface="Cambria Math" panose="02040503050406030204" pitchFamily="18" charset="0"/>
                          <a:ea typeface="+mn-ea"/>
                          <a:cs typeface="+mn-cs"/>
                        </a:rPr>
                        <m:t>𝒎𝒂𝒙</m:t>
                      </m:r>
                    </m:oMath>
                  </m:oMathPara>
                </a14:m>
                <a:endParaRPr lang="es-CO" sz="1100" b="1"/>
              </a:p>
            </xdr:txBody>
          </xdr:sp>
        </mc:Choice>
        <mc:Fallback xmlns="">
          <xdr:sp macro="" textlink="">
            <xdr:nvSpPr>
              <xdr:cNvPr id="31" name="CuadroTexto 30">
                <a:extLst>
                  <a:ext uri="{FF2B5EF4-FFF2-40B4-BE49-F238E27FC236}">
                    <a16:creationId xmlns:a16="http://schemas.microsoft.com/office/drawing/2014/main" id="{0D3DDC97-2D75-425E-B280-86B7A4863EB2}"/>
                  </a:ext>
                </a:extLst>
              </xdr:cNvPr>
              <xdr:cNvSpPr txBox="1"/>
            </xdr:nvSpPr>
            <xdr:spPr>
              <a:xfrm>
                <a:off x="19788146" y="13796836"/>
                <a:ext cx="1791693" cy="172227"/>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1" i="0">
                    <a:latin typeface="Cambria Math" panose="02040503050406030204" pitchFamily="18" charset="0"/>
                    <a:ea typeface="Cambria Math" panose="02040503050406030204" pitchFamily="18" charset="0"/>
                  </a:rPr>
                  <a:t>𝟎.𝟎𝟑𝟑𝟒𝟑𝟒𝟐𝟐𝟖=</a:t>
                </a:r>
                <a:r>
                  <a:rPr lang="es-CO" sz="1100" b="1" i="0">
                    <a:solidFill>
                      <a:schemeClr val="tx1"/>
                    </a:solidFill>
                    <a:effectLst/>
                    <a:latin typeface="Cambria Math" panose="02040503050406030204" pitchFamily="18" charset="0"/>
                    <a:ea typeface="+mn-ea"/>
                    <a:cs typeface="+mn-cs"/>
                  </a:rPr>
                  <a:t>𝑰</a:t>
                </a:r>
                <a:r>
                  <a:rPr lang="es-CO" sz="1100" b="1" i="0" baseline="-25000">
                    <a:solidFill>
                      <a:schemeClr val="tx1"/>
                    </a:solidFill>
                    <a:effectLst/>
                    <a:latin typeface="Cambria Math" panose="02040503050406030204" pitchFamily="18" charset="0"/>
                    <a:ea typeface="+mn-ea"/>
                    <a:cs typeface="+mn-cs"/>
                  </a:rPr>
                  <a:t>𝒎𝒂𝒙</a:t>
                </a:r>
                <a:endParaRPr lang="es-CO" sz="1100" b="1"/>
              </a:p>
            </xdr:txBody>
          </xdr:sp>
        </mc:Fallback>
      </mc:AlternateContent>
      <mc:AlternateContent xmlns:mc="http://schemas.openxmlformats.org/markup-compatibility/2006" xmlns:a14="http://schemas.microsoft.com/office/drawing/2010/main">
        <mc:Choice Requires="a14">
          <xdr:sp macro="" textlink="">
            <xdr:nvSpPr>
              <xdr:cNvPr id="38" name="CuadroTexto 37">
                <a:extLst>
                  <a:ext uri="{FF2B5EF4-FFF2-40B4-BE49-F238E27FC236}">
                    <a16:creationId xmlns:a16="http://schemas.microsoft.com/office/drawing/2014/main" id="{04EB82F7-5E57-41CA-9C0E-B5EE1D627989}"/>
                  </a:ext>
                </a:extLst>
              </xdr:cNvPr>
              <xdr:cNvSpPr txBox="1"/>
            </xdr:nvSpPr>
            <xdr:spPr>
              <a:xfrm>
                <a:off x="20673060" y="12405360"/>
                <a:ext cx="1610883"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
                      <m:r>
                        <a:rPr lang="es-CO" sz="1100" b="0" i="1">
                          <a:latin typeface="Cambria Math" panose="02040503050406030204" pitchFamily="18" charset="0"/>
                        </a:rPr>
                        <m:t>𝐼</m:t>
                      </m:r>
                      <m:d>
                        <m:dPr>
                          <m:ctrlPr>
                            <a:rPr lang="es-CO" sz="1100" b="0" i="1">
                              <a:latin typeface="Cambria Math" panose="02040503050406030204" pitchFamily="18" charset="0"/>
                            </a:rPr>
                          </m:ctrlPr>
                        </m:dPr>
                        <m:e>
                          <m:r>
                            <a:rPr lang="es-CO" sz="1100" b="0" i="1">
                              <a:latin typeface="Cambria Math" panose="02040503050406030204" pitchFamily="18" charset="0"/>
                            </a:rPr>
                            <m:t>𝑛</m:t>
                          </m:r>
                        </m:e>
                      </m:d>
                      <m:r>
                        <a:rPr lang="es-CO" sz="1100" i="1">
                          <a:latin typeface="Cambria Math" panose="02040503050406030204" pitchFamily="18" charset="0"/>
                        </a:rPr>
                        <m:t>=</m:t>
                      </m:r>
                      <m:r>
                        <a:rPr lang="es-CO" sz="1100" b="0" i="1">
                          <a:latin typeface="Cambria Math" panose="02040503050406030204" pitchFamily="18" charset="0"/>
                        </a:rPr>
                        <m:t>𝐼</m:t>
                      </m:r>
                      <m:r>
                        <a:rPr lang="es-CO" sz="1100" b="0" i="1" baseline="-25000">
                          <a:latin typeface="Cambria Math" panose="02040503050406030204" pitchFamily="18" charset="0"/>
                        </a:rPr>
                        <m:t>𝑚𝑎𝑥</m:t>
                      </m:r>
                      <m:r>
                        <a:rPr lang="es-CO" sz="1100" b="0" i="1">
                          <a:latin typeface="Cambria Math" panose="02040503050406030204" pitchFamily="18" charset="0"/>
                          <a:ea typeface="Cambria Math" panose="02040503050406030204" pitchFamily="18" charset="0"/>
                        </a:rPr>
                        <m:t>(1−</m:t>
                      </m:r>
                      <m:sSup>
                        <m:sSupPr>
                          <m:ctrlPr>
                            <a:rPr lang="es-CO" sz="1100" b="0" i="1">
                              <a:latin typeface="Cambria Math" panose="02040503050406030204" pitchFamily="18" charset="0"/>
                              <a:ea typeface="Cambria Math" panose="02040503050406030204" pitchFamily="18" charset="0"/>
                            </a:rPr>
                          </m:ctrlPr>
                        </m:sSupPr>
                        <m:e>
                          <m:r>
                            <a:rPr lang="es-CO" sz="1100" b="0" i="1">
                              <a:latin typeface="Cambria Math" panose="02040503050406030204" pitchFamily="18" charset="0"/>
                              <a:ea typeface="Cambria Math" panose="02040503050406030204" pitchFamily="18" charset="0"/>
                            </a:rPr>
                            <m:t>𝑒</m:t>
                          </m:r>
                        </m:e>
                        <m: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ea typeface="Cambria Math" panose="02040503050406030204" pitchFamily="18" charset="0"/>
                            </a:rPr>
                            <m:t>𝑏𝑛</m:t>
                          </m:r>
                        </m:sup>
                      </m:sSup>
                      <m:r>
                        <a:rPr lang="es-CO" sz="1100" b="0" i="1">
                          <a:latin typeface="Cambria Math" panose="02040503050406030204" pitchFamily="18" charset="0"/>
                          <a:ea typeface="Cambria Math" panose="02040503050406030204" pitchFamily="18" charset="0"/>
                        </a:rPr>
                        <m:t>)</m:t>
                      </m:r>
                      <m:r>
                        <a:rPr lang="es-CO" sz="1100" b="0" i="1">
                          <a:latin typeface="Cambria Math" panose="02040503050406030204" pitchFamily="18" charset="0"/>
                        </a:rPr>
                        <m:t> </m:t>
                      </m:r>
                    </m:oMath>
                  </m:oMathPara>
                </a14:m>
                <a:endParaRPr lang="es-CO" sz="1100"/>
              </a:p>
            </xdr:txBody>
          </xdr:sp>
        </mc:Choice>
        <mc:Fallback xmlns="">
          <xdr:sp macro="" textlink="">
            <xdr:nvSpPr>
              <xdr:cNvPr id="38" name="CuadroTexto 37">
                <a:extLst>
                  <a:ext uri="{FF2B5EF4-FFF2-40B4-BE49-F238E27FC236}">
                    <a16:creationId xmlns:a16="http://schemas.microsoft.com/office/drawing/2014/main" id="{04EB82F7-5E57-41CA-9C0E-B5EE1D627989}"/>
                  </a:ext>
                </a:extLst>
              </xdr:cNvPr>
              <xdr:cNvSpPr txBox="1"/>
            </xdr:nvSpPr>
            <xdr:spPr>
              <a:xfrm>
                <a:off x="20673060" y="12405360"/>
                <a:ext cx="1610883" cy="178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100" b="0" i="0">
                    <a:latin typeface="Cambria Math" panose="02040503050406030204" pitchFamily="18" charset="0"/>
                  </a:rPr>
                  <a:t>𝐼(𝑛)</a:t>
                </a:r>
                <a:r>
                  <a:rPr lang="es-CO" sz="1100" i="0">
                    <a:latin typeface="Cambria Math" panose="02040503050406030204" pitchFamily="18" charset="0"/>
                  </a:rPr>
                  <a:t>=</a:t>
                </a:r>
                <a:r>
                  <a:rPr lang="es-CO" sz="1100" b="0" i="0">
                    <a:latin typeface="Cambria Math" panose="02040503050406030204" pitchFamily="18" charset="0"/>
                  </a:rPr>
                  <a:t>𝐼</a:t>
                </a:r>
                <a:r>
                  <a:rPr lang="es-CO" sz="1100" b="0" i="0" baseline="-25000">
                    <a:latin typeface="Cambria Math" panose="02040503050406030204" pitchFamily="18" charset="0"/>
                  </a:rPr>
                  <a:t>𝑚𝑎𝑥</a:t>
                </a:r>
                <a:r>
                  <a:rPr lang="es-CO" sz="1100" b="0" i="0">
                    <a:latin typeface="Cambria Math" panose="02040503050406030204" pitchFamily="18" charset="0"/>
                    <a:ea typeface="Cambria Math" panose="02040503050406030204" pitchFamily="18" charset="0"/>
                  </a:rPr>
                  <a:t>(1−𝑒^(−𝑏𝑛))</a:t>
                </a:r>
                <a:r>
                  <a:rPr lang="es-CO" sz="1100" b="0" i="0">
                    <a:latin typeface="Cambria Math" panose="02040503050406030204" pitchFamily="18" charset="0"/>
                  </a:rPr>
                  <a:t> </a:t>
                </a:r>
                <a:endParaRPr lang="es-CO" sz="1100"/>
              </a:p>
            </xdr:txBody>
          </xdr:sp>
        </mc:Fallback>
      </mc:AlternateContent>
    </xdr:grpSp>
    <xdr:clientData/>
  </xdr:twoCellAnchor>
  <xdr:twoCellAnchor>
    <xdr:from>
      <xdr:col>5</xdr:col>
      <xdr:colOff>111034</xdr:colOff>
      <xdr:row>138</xdr:row>
      <xdr:rowOff>185052</xdr:rowOff>
    </xdr:from>
    <xdr:to>
      <xdr:col>8</xdr:col>
      <xdr:colOff>484082</xdr:colOff>
      <xdr:row>141</xdr:row>
      <xdr:rowOff>54424</xdr:rowOff>
    </xdr:to>
    <xdr:grpSp>
      <xdr:nvGrpSpPr>
        <xdr:cNvPr id="41" name="Grupo 40">
          <a:extLst>
            <a:ext uri="{FF2B5EF4-FFF2-40B4-BE49-F238E27FC236}">
              <a16:creationId xmlns:a16="http://schemas.microsoft.com/office/drawing/2014/main" id="{8C006F9A-4679-A4B1-9B15-57B29B650170}"/>
            </a:ext>
          </a:extLst>
        </xdr:cNvPr>
        <xdr:cNvGrpSpPr/>
      </xdr:nvGrpSpPr>
      <xdr:grpSpPr>
        <a:xfrm>
          <a:off x="3977063" y="28166140"/>
          <a:ext cx="2558195" cy="429666"/>
          <a:chOff x="4008120" y="20383500"/>
          <a:chExt cx="2620948" cy="303752"/>
        </a:xfrm>
      </xdr:grpSpPr>
      <mc:AlternateContent xmlns:mc="http://schemas.openxmlformats.org/markup-compatibility/2006" xmlns:a14="http://schemas.microsoft.com/office/drawing/2010/main">
        <mc:Choice Requires="a14">
          <xdr:sp macro="" textlink="">
            <xdr:nvSpPr>
              <xdr:cNvPr id="39" name="CuadroTexto 38">
                <a:extLst>
                  <a:ext uri="{FF2B5EF4-FFF2-40B4-BE49-F238E27FC236}">
                    <a16:creationId xmlns:a16="http://schemas.microsoft.com/office/drawing/2014/main" id="{5F814627-A2A3-4FF0-BC78-06CF22086EE2}"/>
                  </a:ext>
                </a:extLst>
              </xdr:cNvPr>
              <xdr:cNvSpPr txBox="1"/>
            </xdr:nvSpPr>
            <xdr:spPr>
              <a:xfrm>
                <a:off x="4008120" y="20383500"/>
                <a:ext cx="1186069" cy="3037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noAutofit/>
              </a:bodyPr>
              <a:lstStyle/>
              <a:p>
                <a:pPr/>
                <a14:m>
                  <m:oMathPara xmlns:m="http://schemas.openxmlformats.org/officeDocument/2006/math">
                    <m:oMath>
                      <m:r>
                        <a:rPr lang="es-CO" sz="1100" b="0" i="1">
                          <a:solidFill>
                            <a:schemeClr val="tx1"/>
                          </a:solidFill>
                          <a:effectLst/>
                          <a:latin typeface="Cambria Math" panose="02040503050406030204" pitchFamily="18" charset="0"/>
                          <a:ea typeface="+mn-ea"/>
                          <a:cs typeface="+mn-cs"/>
                        </a:rPr>
                        <m:t>→ </m:t>
                      </m:r>
                      <m:r>
                        <a:rPr lang="es-CO" sz="1000" b="0" i="1">
                          <a:latin typeface="Cambria Math" panose="02040503050406030204" pitchFamily="18" charset="0"/>
                          <a:ea typeface="Cambria Math" panose="02040503050406030204" pitchFamily="18" charset="0"/>
                        </a:rPr>
                        <m:t> </m:t>
                      </m:r>
                      <m:r>
                        <a:rPr lang="es-CO" sz="1000" b="0" i="1">
                          <a:latin typeface="Cambria Math" panose="02040503050406030204" pitchFamily="18" charset="0"/>
                          <a:ea typeface="Cambria Math" panose="02040503050406030204" pitchFamily="18" charset="0"/>
                        </a:rPr>
                        <m:t>𝑏</m:t>
                      </m:r>
                      <m:r>
                        <a:rPr lang="es-CO" sz="1000" b="0" i="1">
                          <a:latin typeface="Cambria Math" panose="02040503050406030204" pitchFamily="18" charset="0"/>
                          <a:ea typeface="Cambria Math" panose="02040503050406030204" pitchFamily="18" charset="0"/>
                        </a:rPr>
                        <m:t>= </m:t>
                      </m:r>
                      <m:f>
                        <m:fPr>
                          <m:ctrlPr>
                            <a:rPr lang="es-CO" sz="1000" b="0" i="1">
                              <a:solidFill>
                                <a:schemeClr val="tx1"/>
                              </a:solidFill>
                              <a:effectLst/>
                              <a:latin typeface="Cambria Math" panose="02040503050406030204" pitchFamily="18" charset="0"/>
                              <a:ea typeface="+mn-ea"/>
                              <a:cs typeface="+mn-cs"/>
                            </a:rPr>
                          </m:ctrlPr>
                        </m:fPr>
                        <m:num>
                          <m:func>
                            <m:funcPr>
                              <m:ctrlPr>
                                <a:rPr lang="es-CO" sz="1000" b="0" i="0">
                                  <a:solidFill>
                                    <a:schemeClr val="tx1"/>
                                  </a:solidFill>
                                  <a:effectLst/>
                                  <a:latin typeface="Cambria Math" panose="02040503050406030204" pitchFamily="18" charset="0"/>
                                  <a:ea typeface="+mn-ea"/>
                                  <a:cs typeface="+mn-cs"/>
                                </a:rPr>
                              </m:ctrlPr>
                            </m:funcPr>
                            <m:fName>
                              <m:r>
                                <a:rPr lang="es-CO" sz="1000" b="0" i="0">
                                  <a:solidFill>
                                    <a:schemeClr val="tx1"/>
                                  </a:solidFill>
                                  <a:effectLst/>
                                  <a:latin typeface="Cambria Math" panose="02040503050406030204" pitchFamily="18" charset="0"/>
                                  <a:ea typeface="+mn-ea"/>
                                  <a:cs typeface="+mn-cs"/>
                                </a:rPr>
                                <m:t>−</m:t>
                              </m:r>
                              <m:r>
                                <m:rPr>
                                  <m:sty m:val="p"/>
                                </m:rPr>
                                <a:rPr lang="es-CO" sz="1000" b="0" i="0">
                                  <a:solidFill>
                                    <a:schemeClr val="tx1"/>
                                  </a:solidFill>
                                  <a:effectLst/>
                                  <a:latin typeface="Cambria Math" panose="02040503050406030204" pitchFamily="18" charset="0"/>
                                  <a:ea typeface="+mn-ea"/>
                                  <a:cs typeface="+mn-cs"/>
                                </a:rPr>
                                <m:t>ln</m:t>
                              </m:r>
                            </m:fName>
                            <m:e>
                              <m:r>
                                <a:rPr lang="es-CO" sz="1000" b="0" i="1">
                                  <a:solidFill>
                                    <a:schemeClr val="tx1"/>
                                  </a:solidFill>
                                  <a:effectLst/>
                                  <a:latin typeface="Cambria Math" panose="02040503050406030204" pitchFamily="18" charset="0"/>
                                  <a:ea typeface="+mn-ea"/>
                                  <a:cs typeface="+mn-cs"/>
                                </a:rPr>
                                <m:t>(</m:t>
                              </m:r>
                            </m:e>
                          </m:func>
                          <m:r>
                            <a:rPr lang="es-CO" sz="1000" b="0" i="1">
                              <a:solidFill>
                                <a:schemeClr val="tx1"/>
                              </a:solidFill>
                              <a:effectLst/>
                              <a:latin typeface="Cambria Math" panose="02040503050406030204" pitchFamily="18" charset="0"/>
                              <a:ea typeface="+mn-ea"/>
                              <a:cs typeface="+mn-cs"/>
                            </a:rPr>
                            <m:t>0.05)</m:t>
                          </m:r>
                        </m:num>
                        <m:den>
                          <m:sSub>
                            <m:sSubPr>
                              <m:ctrlPr>
                                <a:rPr lang="es-CO" sz="1000" b="0" i="1">
                                  <a:latin typeface="Cambria Math" panose="02040503050406030204" pitchFamily="18" charset="0"/>
                                  <a:ea typeface="Cambria Math" panose="02040503050406030204" pitchFamily="18" charset="0"/>
                                </a:rPr>
                              </m:ctrlPr>
                            </m:sSubPr>
                            <m:e>
                              <m:r>
                                <a:rPr lang="es-CO" sz="1000" b="0" i="1">
                                  <a:latin typeface="Cambria Math" panose="02040503050406030204" pitchFamily="18" charset="0"/>
                                  <a:ea typeface="Cambria Math" panose="02040503050406030204" pitchFamily="18" charset="0"/>
                                </a:rPr>
                                <m:t>𝑛</m:t>
                              </m:r>
                            </m:e>
                            <m:sub>
                              <m:func>
                                <m:funcPr>
                                  <m:ctrlPr>
                                    <a:rPr lang="es-CO" sz="1000" b="0" i="0">
                                      <a:latin typeface="Cambria Math" panose="02040503050406030204" pitchFamily="18" charset="0"/>
                                      <a:ea typeface="Cambria Math" panose="02040503050406030204" pitchFamily="18" charset="0"/>
                                    </a:rPr>
                                  </m:ctrlPr>
                                </m:funcPr>
                                <m:fName>
                                  <m:r>
                                    <m:rPr>
                                      <m:sty m:val="p"/>
                                    </m:rPr>
                                    <a:rPr lang="es-CO" sz="1000" b="0" i="0">
                                      <a:latin typeface="Cambria Math" panose="02040503050406030204" pitchFamily="18" charset="0"/>
                                      <a:ea typeface="Cambria Math" panose="02040503050406030204" pitchFamily="18" charset="0"/>
                                    </a:rPr>
                                    <m:t>max</m:t>
                                  </m:r>
                                  <m:r>
                                    <a:rPr lang="es-CO" sz="1000" b="0" i="1">
                                      <a:latin typeface="Cambria Math" panose="02040503050406030204" pitchFamily="18" charset="0"/>
                                      <a:ea typeface="Cambria Math" panose="02040503050406030204" pitchFamily="18" charset="0"/>
                                    </a:rPr>
                                    <m:t> </m:t>
                                  </m:r>
                                  <m:r>
                                    <a:rPr lang="es-CO" sz="1000" b="0" i="1">
                                      <a:latin typeface="Cambria Math" panose="02040503050406030204" pitchFamily="18" charset="0"/>
                                      <a:ea typeface="Cambria Math" panose="02040503050406030204" pitchFamily="18" charset="0"/>
                                    </a:rPr>
                                    <m:t>𝑖</m:t>
                                  </m:r>
                                  <m:r>
                                    <a:rPr lang="es-CO" sz="1000" b="0" i="1">
                                      <a:latin typeface="Cambria Math" panose="02040503050406030204" pitchFamily="18" charset="0"/>
                                      <a:ea typeface="Cambria Math" panose="02040503050406030204" pitchFamily="18" charset="0"/>
                                    </a:rPr>
                                    <m:t>=</m:t>
                                  </m:r>
                                </m:fName>
                                <m:e>
                                  <m:r>
                                    <a:rPr lang="es-CO" sz="1000" b="0" i="1">
                                      <a:latin typeface="Cambria Math" panose="02040503050406030204" pitchFamily="18" charset="0"/>
                                      <a:ea typeface="Cambria Math" panose="02040503050406030204" pitchFamily="18" charset="0"/>
                                    </a:rPr>
                                    <m:t>9</m:t>
                                  </m:r>
                                </m:e>
                              </m:func>
                              <m:r>
                                <a:rPr lang="es-CO" sz="1000" b="0" i="1">
                                  <a:latin typeface="Cambria Math" panose="02040503050406030204" pitchFamily="18" charset="0"/>
                                  <a:ea typeface="Cambria Math" panose="02040503050406030204" pitchFamily="18" charset="0"/>
                                </a:rPr>
                                <m:t>5%</m:t>
                              </m:r>
                            </m:sub>
                          </m:sSub>
                        </m:den>
                      </m:f>
                    </m:oMath>
                  </m:oMathPara>
                </a14:m>
                <a:endParaRPr lang="es-CO" sz="1000"/>
              </a:p>
            </xdr:txBody>
          </xdr:sp>
        </mc:Choice>
        <mc:Fallback xmlns="">
          <xdr:sp macro="" textlink="">
            <xdr:nvSpPr>
              <xdr:cNvPr id="39" name="CuadroTexto 38">
                <a:extLst>
                  <a:ext uri="{FF2B5EF4-FFF2-40B4-BE49-F238E27FC236}">
                    <a16:creationId xmlns:a16="http://schemas.microsoft.com/office/drawing/2014/main" id="{5F814627-A2A3-4FF0-BC78-06CF22086EE2}"/>
                  </a:ext>
                </a:extLst>
              </xdr:cNvPr>
              <xdr:cNvSpPr txBox="1"/>
            </xdr:nvSpPr>
            <xdr:spPr>
              <a:xfrm>
                <a:off x="4008120" y="20383500"/>
                <a:ext cx="1186069" cy="3037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noAutofit/>
              </a:bodyPr>
              <a:lstStyle/>
              <a:p>
                <a:pPr/>
                <a:r>
                  <a:rPr lang="es-CO" sz="1100" b="0" i="0">
                    <a:solidFill>
                      <a:schemeClr val="tx1"/>
                    </a:solidFill>
                    <a:effectLst/>
                    <a:latin typeface="Cambria Math" panose="02040503050406030204" pitchFamily="18" charset="0"/>
                    <a:ea typeface="+mn-ea"/>
                    <a:cs typeface="+mn-cs"/>
                  </a:rPr>
                  <a:t>→ </a:t>
                </a:r>
                <a:r>
                  <a:rPr lang="es-CO" sz="1000" b="0" i="0">
                    <a:latin typeface="Cambria Math" panose="02040503050406030204" pitchFamily="18" charset="0"/>
                    <a:ea typeface="Cambria Math" panose="02040503050406030204" pitchFamily="18" charset="0"/>
                  </a:rPr>
                  <a:t> 𝑏= </a:t>
                </a:r>
                <a:r>
                  <a:rPr lang="es-CO" sz="1000" b="0" i="0">
                    <a:solidFill>
                      <a:schemeClr val="tx1"/>
                    </a:solidFill>
                    <a:effectLst/>
                    <a:latin typeface="Cambria Math" panose="02040503050406030204" pitchFamily="18" charset="0"/>
                    <a:ea typeface="+mn-ea"/>
                    <a:cs typeface="+mn-cs"/>
                  </a:rPr>
                  <a:t> </a:t>
                </a:r>
                <a:r>
                  <a:rPr lang="es-CO" sz="1000" b="0" i="0">
                    <a:solidFill>
                      <a:schemeClr val="tx1"/>
                    </a:solidFill>
                    <a:effectLst/>
                    <a:latin typeface="Cambria Math" panose="02040503050406030204" pitchFamily="18" charset="0"/>
                    <a:ea typeface="Cambria Math" panose="02040503050406030204" pitchFamily="18" charset="0"/>
                    <a:cs typeface="+mn-cs"/>
                  </a:rPr>
                  <a:t>(</a:t>
                </a:r>
                <a:r>
                  <a:rPr lang="es-CO" sz="1000" b="0" i="0">
                    <a:solidFill>
                      <a:schemeClr val="tx1"/>
                    </a:solidFill>
                    <a:effectLst/>
                    <a:latin typeface="Cambria Math" panose="02040503050406030204" pitchFamily="18" charset="0"/>
                    <a:ea typeface="+mn-ea"/>
                    <a:cs typeface="+mn-cs"/>
                  </a:rPr>
                  <a:t> 〖−ln〗⁡( 0.05)</a:t>
                </a:r>
                <a:r>
                  <a:rPr lang="es-CO" sz="1000" b="0" i="0">
                    <a:solidFill>
                      <a:schemeClr val="tx1"/>
                    </a:solidFill>
                    <a:effectLst/>
                    <a:latin typeface="Cambria Math" panose="02040503050406030204" pitchFamily="18" charset="0"/>
                    <a:ea typeface="Cambria Math" panose="02040503050406030204" pitchFamily="18" charset="0"/>
                    <a:cs typeface="+mn-cs"/>
                  </a:rPr>
                  <a:t>)/</a:t>
                </a:r>
                <a:r>
                  <a:rPr lang="es-CO" sz="1000" b="0" i="0">
                    <a:latin typeface="Cambria Math" panose="02040503050406030204" pitchFamily="18" charset="0"/>
                    <a:ea typeface="Cambria Math" panose="02040503050406030204" pitchFamily="18" charset="0"/>
                  </a:rPr>
                  <a:t>𝑛_(〖max 𝑖=〗⁡9 5%) </a:t>
                </a:r>
                <a:endParaRPr lang="es-CO" sz="1000"/>
              </a:p>
            </xdr:txBody>
          </xdr:sp>
        </mc:Fallback>
      </mc:AlternateContent>
      <mc:AlternateContent xmlns:mc="http://schemas.openxmlformats.org/markup-compatibility/2006" xmlns:a14="http://schemas.microsoft.com/office/drawing/2010/main">
        <mc:Choice Requires="a14">
          <xdr:sp macro="" textlink="">
            <xdr:nvSpPr>
              <xdr:cNvPr id="40" name="CuadroTexto 39">
                <a:extLst>
                  <a:ext uri="{FF2B5EF4-FFF2-40B4-BE49-F238E27FC236}">
                    <a16:creationId xmlns:a16="http://schemas.microsoft.com/office/drawing/2014/main" id="{E1688608-3207-4137-8999-AD096A53DEB9}"/>
                  </a:ext>
                </a:extLst>
              </xdr:cNvPr>
              <xdr:cNvSpPr txBox="1"/>
            </xdr:nvSpPr>
            <xdr:spPr>
              <a:xfrm>
                <a:off x="5250843" y="20388800"/>
                <a:ext cx="1378225" cy="290647"/>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noAutofit/>
              </a:bodyPr>
              <a:lstStyle/>
              <a:p>
                <a:pPr/>
                <a14:m>
                  <m:oMathPara xmlns:m="http://schemas.openxmlformats.org/officeDocument/2006/math">
                    <m:oMath>
                      <m:r>
                        <a:rPr lang="es-CO" sz="1100" b="0" i="1">
                          <a:latin typeface="Cambria Math" panose="02040503050406030204" pitchFamily="18" charset="0"/>
                          <a:ea typeface="Cambria Math" panose="02040503050406030204" pitchFamily="18" charset="0"/>
                        </a:rPr>
                        <m:t>→  </m:t>
                      </m:r>
                      <m:f>
                        <m:fPr>
                          <m:ctrlPr>
                            <a:rPr lang="es-CO" sz="1100" b="0" i="1">
                              <a:latin typeface="Cambria Math" panose="02040503050406030204" pitchFamily="18" charset="0"/>
                              <a:ea typeface="Cambria Math" panose="02040503050406030204" pitchFamily="18" charset="0"/>
                            </a:rPr>
                          </m:ctrlPr>
                        </m:fPr>
                        <m:num>
                          <m:sSub>
                            <m:sSubPr>
                              <m:ctrlPr>
                                <a:rPr lang="es-CO" sz="1100" b="0" i="1">
                                  <a:latin typeface="Cambria Math" panose="02040503050406030204" pitchFamily="18" charset="0"/>
                                  <a:ea typeface="Cambria Math" panose="02040503050406030204" pitchFamily="18" charset="0"/>
                                </a:rPr>
                              </m:ctrlPr>
                            </m:sSubPr>
                            <m:e>
                              <m:r>
                                <a:rPr lang="es-CO" sz="1100" b="0" i="1">
                                  <a:latin typeface="Cambria Math" panose="02040503050406030204" pitchFamily="18" charset="0"/>
                                  <a:ea typeface="Cambria Math" panose="02040503050406030204" pitchFamily="18" charset="0"/>
                                </a:rPr>
                                <m:t>𝐼</m:t>
                              </m:r>
                            </m:e>
                            <m:sub>
                              <m:r>
                                <a:rPr lang="es-CO" sz="1100" b="0" i="1">
                                  <a:latin typeface="Cambria Math" panose="02040503050406030204" pitchFamily="18" charset="0"/>
                                  <a:ea typeface="Cambria Math" panose="02040503050406030204" pitchFamily="18" charset="0"/>
                                </a:rPr>
                                <m:t>𝑛</m:t>
                              </m:r>
                              <m:r>
                                <a:rPr lang="es-CO" sz="1100" b="0" i="1">
                                  <a:latin typeface="Cambria Math" panose="02040503050406030204" pitchFamily="18" charset="0"/>
                                  <a:ea typeface="Cambria Math" panose="02040503050406030204" pitchFamily="18" charset="0"/>
                                </a:rPr>
                                <m:t>=1</m:t>
                              </m:r>
                            </m:sub>
                          </m:sSub>
                        </m:num>
                        <m:den>
                          <m:r>
                            <a:rPr lang="es-CO" sz="1100" b="0" i="1">
                              <a:solidFill>
                                <a:schemeClr val="tx1"/>
                              </a:solidFill>
                              <a:effectLst/>
                              <a:latin typeface="Cambria Math" panose="02040503050406030204" pitchFamily="18" charset="0"/>
                              <a:ea typeface="+mn-ea"/>
                              <a:cs typeface="+mn-cs"/>
                            </a:rPr>
                            <m:t>1−</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𝑒</m:t>
                              </m:r>
                            </m:e>
                            <m:sup>
                              <m:r>
                                <a:rPr lang="es-CO" sz="1100" b="0" i="1">
                                  <a:solidFill>
                                    <a:schemeClr val="tx1"/>
                                  </a:solidFill>
                                  <a:effectLst/>
                                  <a:latin typeface="Cambria Math" panose="02040503050406030204" pitchFamily="18" charset="0"/>
                                  <a:ea typeface="+mn-ea"/>
                                  <a:cs typeface="+mn-cs"/>
                                </a:rPr>
                                <m:t>−</m:t>
                              </m:r>
                              <m:r>
                                <a:rPr lang="es-CO" sz="1100" b="0" i="1">
                                  <a:solidFill>
                                    <a:schemeClr val="tx1"/>
                                  </a:solidFill>
                                  <a:effectLst/>
                                  <a:latin typeface="Cambria Math" panose="02040503050406030204" pitchFamily="18" charset="0"/>
                                  <a:ea typeface="+mn-ea"/>
                                  <a:cs typeface="+mn-cs"/>
                                </a:rPr>
                                <m:t>𝑏</m:t>
                              </m:r>
                            </m:sup>
                          </m:sSup>
                        </m:den>
                      </m:f>
                      <m:r>
                        <a:rPr lang="es-CO" sz="1100" b="0" i="1">
                          <a:latin typeface="Cambria Math" panose="02040503050406030204" pitchFamily="18" charset="0"/>
                          <a:ea typeface="Cambria Math" panose="02040503050406030204" pitchFamily="18" charset="0"/>
                        </a:rPr>
                        <m:t>=</m:t>
                      </m:r>
                      <m:r>
                        <a:rPr lang="es-CO" sz="1100" b="0" i="1">
                          <a:solidFill>
                            <a:schemeClr val="tx1"/>
                          </a:solidFill>
                          <a:effectLst/>
                          <a:latin typeface="Cambria Math" panose="02040503050406030204" pitchFamily="18" charset="0"/>
                          <a:ea typeface="+mn-ea"/>
                          <a:cs typeface="+mn-cs"/>
                        </a:rPr>
                        <m:t>𝐼</m:t>
                      </m:r>
                      <m:r>
                        <a:rPr lang="es-CO" sz="1100" b="0" i="1" baseline="-25000">
                          <a:solidFill>
                            <a:schemeClr val="tx1"/>
                          </a:solidFill>
                          <a:effectLst/>
                          <a:latin typeface="Cambria Math" panose="02040503050406030204" pitchFamily="18" charset="0"/>
                          <a:ea typeface="+mn-ea"/>
                          <a:cs typeface="+mn-cs"/>
                        </a:rPr>
                        <m:t>𝑚𝑎𝑥</m:t>
                      </m:r>
                    </m:oMath>
                  </m:oMathPara>
                </a14:m>
                <a:endParaRPr lang="es-CO" sz="1100"/>
              </a:p>
            </xdr:txBody>
          </xdr:sp>
        </mc:Choice>
        <mc:Fallback xmlns="">
          <xdr:sp macro="" textlink="">
            <xdr:nvSpPr>
              <xdr:cNvPr id="40" name="CuadroTexto 39">
                <a:extLst>
                  <a:ext uri="{FF2B5EF4-FFF2-40B4-BE49-F238E27FC236}">
                    <a16:creationId xmlns:a16="http://schemas.microsoft.com/office/drawing/2014/main" id="{E1688608-3207-4137-8999-AD096A53DEB9}"/>
                  </a:ext>
                </a:extLst>
              </xdr:cNvPr>
              <xdr:cNvSpPr txBox="1"/>
            </xdr:nvSpPr>
            <xdr:spPr>
              <a:xfrm>
                <a:off x="5250843" y="20388800"/>
                <a:ext cx="1378225" cy="290647"/>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noAutofit/>
              </a:bodyPr>
              <a:lstStyle/>
              <a:p>
                <a:pPr/>
                <a:r>
                  <a:rPr lang="es-CO" sz="1100" b="0" i="0">
                    <a:latin typeface="Cambria Math" panose="02040503050406030204" pitchFamily="18" charset="0"/>
                    <a:ea typeface="Cambria Math" panose="02040503050406030204" pitchFamily="18" charset="0"/>
                  </a:rPr>
                  <a:t>→   𝐼_(𝑛=1)/(</a:t>
                </a:r>
                <a:r>
                  <a:rPr lang="es-CO" sz="1100" b="0" i="0">
                    <a:solidFill>
                      <a:schemeClr val="tx1"/>
                    </a:solidFill>
                    <a:effectLst/>
                    <a:latin typeface="Cambria Math" panose="02040503050406030204" pitchFamily="18" charset="0"/>
                    <a:ea typeface="+mn-ea"/>
                    <a:cs typeface="+mn-cs"/>
                  </a:rPr>
                  <a:t>1−𝑒^(−𝑏) </a:t>
                </a:r>
                <a:r>
                  <a:rPr lang="es-CO" sz="1100" b="0" i="0">
                    <a:solidFill>
                      <a:schemeClr val="tx1"/>
                    </a:solidFill>
                    <a:effectLst/>
                    <a:latin typeface="Cambria Math" panose="02040503050406030204" pitchFamily="18" charset="0"/>
                    <a:ea typeface="Cambria Math" panose="02040503050406030204" pitchFamily="18" charset="0"/>
                    <a:cs typeface="+mn-cs"/>
                  </a:rPr>
                  <a:t>)</a:t>
                </a:r>
                <a:r>
                  <a:rPr lang="es-CO" sz="1100" b="0" i="0">
                    <a:latin typeface="Cambria Math" panose="02040503050406030204" pitchFamily="18" charset="0"/>
                    <a:ea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𝐼</a:t>
                </a:r>
                <a:r>
                  <a:rPr lang="es-CO" sz="1100" b="0" i="0" baseline="-25000">
                    <a:solidFill>
                      <a:schemeClr val="tx1"/>
                    </a:solidFill>
                    <a:effectLst/>
                    <a:latin typeface="Cambria Math" panose="02040503050406030204" pitchFamily="18" charset="0"/>
                    <a:ea typeface="+mn-ea"/>
                    <a:cs typeface="+mn-cs"/>
                  </a:rPr>
                  <a:t>𝑚𝑎𝑥</a:t>
                </a:r>
                <a:endParaRPr lang="es-CO" sz="1100"/>
              </a:p>
            </xdr:txBody>
          </xdr:sp>
        </mc:Fallback>
      </mc:AlternateContent>
    </xdr:grpSp>
    <xdr:clientData/>
  </xdr:twoCellAnchor>
  <xdr:oneCellAnchor>
    <xdr:from>
      <xdr:col>2</xdr:col>
      <xdr:colOff>44561</xdr:colOff>
      <xdr:row>131</xdr:row>
      <xdr:rowOff>138444</xdr:rowOff>
    </xdr:from>
    <xdr:ext cx="1748043" cy="279564"/>
    <mc:AlternateContent xmlns:mc="http://schemas.openxmlformats.org/markup-compatibility/2006" xmlns:a14="http://schemas.microsoft.com/office/drawing/2010/main">
      <mc:Choice Requires="a14">
        <xdr:sp macro="" textlink="">
          <xdr:nvSpPr>
            <xdr:cNvPr id="46" name="CuadroTexto 45">
              <a:extLst>
                <a:ext uri="{FF2B5EF4-FFF2-40B4-BE49-F238E27FC236}">
                  <a16:creationId xmlns:a16="http://schemas.microsoft.com/office/drawing/2014/main" id="{CCD2C787-FA04-460D-BF68-57F8577A6010}"/>
                </a:ext>
              </a:extLst>
            </xdr:cNvPr>
            <xdr:cNvSpPr txBox="1"/>
          </xdr:nvSpPr>
          <xdr:spPr>
            <a:xfrm>
              <a:off x="1263761" y="26941794"/>
              <a:ext cx="1748043" cy="279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14:m>
                <m:oMath xmlns:m="http://schemas.openxmlformats.org/officeDocument/2006/math">
                  <m:r>
                    <a:rPr lang="es-CO" sz="1100" b="0" i="1">
                      <a:latin typeface="Cambria Math" panose="02040503050406030204" pitchFamily="18" charset="0"/>
                    </a:rPr>
                    <m:t>𝑁𝑖</m:t>
                  </m:r>
                  <m:r>
                    <a:rPr lang="es-CO" sz="1100" i="1">
                      <a:latin typeface="Cambria Math" panose="02040503050406030204" pitchFamily="18" charset="0"/>
                    </a:rPr>
                    <m:t>=</m:t>
                  </m:r>
                  <m:f>
                    <m:fPr>
                      <m:ctrlPr>
                        <a:rPr lang="es-CO" sz="1100" b="0" i="1">
                          <a:latin typeface="Cambria Math" panose="02040503050406030204" pitchFamily="18" charset="0"/>
                        </a:rPr>
                      </m:ctrlPr>
                    </m:fPr>
                    <m:num>
                      <m:r>
                        <a:rPr lang="es-CO" sz="1100" b="0" i="1">
                          <a:latin typeface="Cambria Math" panose="02040503050406030204" pitchFamily="18" charset="0"/>
                        </a:rPr>
                        <m:t>𝐶𝑖</m:t>
                      </m:r>
                    </m:num>
                    <m:den>
                      <m:nary>
                        <m:naryPr>
                          <m:chr m:val="∑"/>
                          <m:limLoc m:val="subSup"/>
                          <m:supHide m:val="on"/>
                          <m:ctrlPr>
                            <a:rPr lang="es-CO" sz="1100" b="0" i="1">
                              <a:latin typeface="Cambria Math" panose="02040503050406030204" pitchFamily="18" charset="0"/>
                            </a:rPr>
                          </m:ctrlPr>
                        </m:naryPr>
                        <m:sub>
                          <m:r>
                            <m:rPr>
                              <m:brk m:alnAt="9"/>
                            </m:rPr>
                            <a:rPr lang="es-CO" sz="1100" b="0" i="1">
                              <a:latin typeface="Cambria Math" panose="02040503050406030204" pitchFamily="18" charset="0"/>
                            </a:rPr>
                            <m:t>𝑖</m:t>
                          </m:r>
                        </m:sub>
                        <m:sup/>
                        <m:e>
                          <m:r>
                            <a:rPr lang="es-CO" sz="1100" b="0" i="1">
                              <a:latin typeface="Cambria Math" panose="02040503050406030204" pitchFamily="18" charset="0"/>
                            </a:rPr>
                            <m:t>𝐶𝑖</m:t>
                          </m:r>
                        </m:e>
                      </m:nary>
                    </m:den>
                  </m:f>
                </m:oMath>
              </a14:m>
              <a:r>
                <a:rPr lang="es-CO" sz="1100"/>
                <a:t> 	</a:t>
              </a:r>
              <a14:m>
                <m:oMath xmlns:m="http://schemas.openxmlformats.org/officeDocument/2006/math">
                  <m:r>
                    <a:rPr lang="es-CO" sz="1100" b="0" i="1">
                      <a:latin typeface="Cambria Math" panose="02040503050406030204" pitchFamily="18" charset="0"/>
                    </a:rPr>
                    <m:t>0&lt;</m:t>
                  </m:r>
                  <m:r>
                    <a:rPr lang="es-CO" sz="1100" b="0" i="1">
                      <a:latin typeface="Cambria Math" panose="02040503050406030204" pitchFamily="18" charset="0"/>
                    </a:rPr>
                    <m:t>𝑁𝑖</m:t>
                  </m:r>
                  <m:r>
                    <a:rPr lang="es-CO" sz="1100" b="0" i="1">
                      <a:latin typeface="Cambria Math" panose="02040503050406030204" pitchFamily="18" charset="0"/>
                    </a:rPr>
                    <m:t>&lt;1</m:t>
                  </m:r>
                </m:oMath>
              </a14:m>
              <a:endParaRPr lang="es-CO" sz="1100"/>
            </a:p>
          </xdr:txBody>
        </xdr:sp>
      </mc:Choice>
      <mc:Fallback xmlns="">
        <xdr:sp macro="" textlink="">
          <xdr:nvSpPr>
            <xdr:cNvPr id="46" name="CuadroTexto 45">
              <a:extLst>
                <a:ext uri="{FF2B5EF4-FFF2-40B4-BE49-F238E27FC236}">
                  <a16:creationId xmlns:a16="http://schemas.microsoft.com/office/drawing/2014/main" id="{CCD2C787-FA04-460D-BF68-57F8577A6010}"/>
                </a:ext>
              </a:extLst>
            </xdr:cNvPr>
            <xdr:cNvSpPr txBox="1"/>
          </xdr:nvSpPr>
          <xdr:spPr>
            <a:xfrm>
              <a:off x="1263761" y="26941794"/>
              <a:ext cx="1748043" cy="279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s-CO" sz="1100" b="0" i="0">
                  <a:latin typeface="Cambria Math" panose="02040503050406030204" pitchFamily="18" charset="0"/>
                </a:rPr>
                <a:t>𝑁𝑖</a:t>
              </a:r>
              <a:r>
                <a:rPr lang="es-CO" sz="1100" i="0">
                  <a:latin typeface="Cambria Math" panose="02040503050406030204" pitchFamily="18" charset="0"/>
                </a:rPr>
                <a:t>=</a:t>
              </a:r>
              <a:r>
                <a:rPr lang="es-CO" sz="1100" b="0" i="0">
                  <a:latin typeface="Cambria Math" panose="02040503050406030204" pitchFamily="18" charset="0"/>
                </a:rPr>
                <a:t>𝐶𝑖/(∑2_𝑖▒𝐶𝑖)</a:t>
              </a:r>
              <a:r>
                <a:rPr lang="es-CO" sz="1100"/>
                <a:t> 	</a:t>
              </a:r>
              <a:r>
                <a:rPr lang="es-CO" sz="1100" b="0" i="0">
                  <a:latin typeface="Cambria Math" panose="02040503050406030204" pitchFamily="18" charset="0"/>
                </a:rPr>
                <a:t>0&lt;𝑁𝑖&lt;1</a:t>
              </a:r>
              <a:endParaRPr lang="es-CO" sz="1100"/>
            </a:p>
          </xdr:txBody>
        </xdr:sp>
      </mc:Fallback>
    </mc:AlternateContent>
    <xdr:clientData/>
  </xdr:oneCellAnchor>
  <xdr:oneCellAnchor>
    <xdr:from>
      <xdr:col>21</xdr:col>
      <xdr:colOff>819897</xdr:colOff>
      <xdr:row>24</xdr:row>
      <xdr:rowOff>86302</xdr:rowOff>
    </xdr:from>
    <xdr:ext cx="1748043" cy="279564"/>
    <mc:AlternateContent xmlns:mc="http://schemas.openxmlformats.org/markup-compatibility/2006" xmlns:a14="http://schemas.microsoft.com/office/drawing/2010/main">
      <mc:Choice Requires="a14">
        <xdr:sp macro="" textlink="">
          <xdr:nvSpPr>
            <xdr:cNvPr id="47" name="CuadroTexto 46">
              <a:extLst>
                <a:ext uri="{FF2B5EF4-FFF2-40B4-BE49-F238E27FC236}">
                  <a16:creationId xmlns:a16="http://schemas.microsoft.com/office/drawing/2014/main" id="{1726EFBD-5637-4045-84D1-5AB745093D71}"/>
                </a:ext>
              </a:extLst>
            </xdr:cNvPr>
            <xdr:cNvSpPr txBox="1"/>
          </xdr:nvSpPr>
          <xdr:spPr>
            <a:xfrm>
              <a:off x="19238526" y="3079873"/>
              <a:ext cx="1748043" cy="279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14:m>
                <m:oMath xmlns:m="http://schemas.openxmlformats.org/officeDocument/2006/math">
                  <m:r>
                    <a:rPr lang="es-CO" sz="1100" b="0" i="1">
                      <a:latin typeface="Cambria Math" panose="02040503050406030204" pitchFamily="18" charset="0"/>
                    </a:rPr>
                    <m:t>𝑁𝑖</m:t>
                  </m:r>
                  <m:r>
                    <a:rPr lang="es-CO" sz="1100" i="1">
                      <a:latin typeface="Cambria Math" panose="02040503050406030204" pitchFamily="18" charset="0"/>
                    </a:rPr>
                    <m:t>=</m:t>
                  </m:r>
                  <m:f>
                    <m:fPr>
                      <m:ctrlPr>
                        <a:rPr lang="es-CO" sz="1100" b="0" i="1">
                          <a:latin typeface="Cambria Math" panose="02040503050406030204" pitchFamily="18" charset="0"/>
                        </a:rPr>
                      </m:ctrlPr>
                    </m:fPr>
                    <m:num>
                      <m:r>
                        <a:rPr lang="es-CO" sz="1100" b="0" i="1">
                          <a:latin typeface="Cambria Math" panose="02040503050406030204" pitchFamily="18" charset="0"/>
                        </a:rPr>
                        <m:t>𝐶𝑖</m:t>
                      </m:r>
                    </m:num>
                    <m:den>
                      <m:nary>
                        <m:naryPr>
                          <m:chr m:val="∑"/>
                          <m:limLoc m:val="subSup"/>
                          <m:supHide m:val="on"/>
                          <m:ctrlPr>
                            <a:rPr lang="es-CO" sz="1100" b="0" i="1">
                              <a:latin typeface="Cambria Math" panose="02040503050406030204" pitchFamily="18" charset="0"/>
                            </a:rPr>
                          </m:ctrlPr>
                        </m:naryPr>
                        <m:sub>
                          <m:r>
                            <m:rPr>
                              <m:brk m:alnAt="9"/>
                            </m:rPr>
                            <a:rPr lang="es-CO" sz="1100" b="0" i="1">
                              <a:latin typeface="Cambria Math" panose="02040503050406030204" pitchFamily="18" charset="0"/>
                            </a:rPr>
                            <m:t>𝑖</m:t>
                          </m:r>
                        </m:sub>
                        <m:sup/>
                        <m:e>
                          <m:r>
                            <a:rPr lang="es-CO" sz="1100" b="0" i="1">
                              <a:latin typeface="Cambria Math" panose="02040503050406030204" pitchFamily="18" charset="0"/>
                            </a:rPr>
                            <m:t>𝐶𝑖</m:t>
                          </m:r>
                        </m:e>
                      </m:nary>
                    </m:den>
                  </m:f>
                </m:oMath>
              </a14:m>
              <a:r>
                <a:rPr lang="es-CO" sz="1100"/>
                <a:t> 	</a:t>
              </a:r>
              <a14:m>
                <m:oMath xmlns:m="http://schemas.openxmlformats.org/officeDocument/2006/math">
                  <m:r>
                    <a:rPr lang="es-CO" sz="1100" b="0" i="1">
                      <a:latin typeface="Cambria Math" panose="02040503050406030204" pitchFamily="18" charset="0"/>
                    </a:rPr>
                    <m:t>0&lt;</m:t>
                  </m:r>
                  <m:r>
                    <a:rPr lang="es-CO" sz="1100" b="0" i="1">
                      <a:latin typeface="Cambria Math" panose="02040503050406030204" pitchFamily="18" charset="0"/>
                    </a:rPr>
                    <m:t>𝑁𝑖</m:t>
                  </m:r>
                  <m:r>
                    <a:rPr lang="es-CO" sz="1100" b="0" i="1">
                      <a:latin typeface="Cambria Math" panose="02040503050406030204" pitchFamily="18" charset="0"/>
                    </a:rPr>
                    <m:t>&lt;1</m:t>
                  </m:r>
                </m:oMath>
              </a14:m>
              <a:endParaRPr lang="es-CO" sz="1100"/>
            </a:p>
          </xdr:txBody>
        </xdr:sp>
      </mc:Choice>
      <mc:Fallback xmlns="">
        <xdr:sp macro="" textlink="">
          <xdr:nvSpPr>
            <xdr:cNvPr id="47" name="CuadroTexto 46">
              <a:extLst>
                <a:ext uri="{FF2B5EF4-FFF2-40B4-BE49-F238E27FC236}">
                  <a16:creationId xmlns:a16="http://schemas.microsoft.com/office/drawing/2014/main" id="{1726EFBD-5637-4045-84D1-5AB745093D71}"/>
                </a:ext>
              </a:extLst>
            </xdr:cNvPr>
            <xdr:cNvSpPr txBox="1"/>
          </xdr:nvSpPr>
          <xdr:spPr>
            <a:xfrm>
              <a:off x="19238526" y="3079873"/>
              <a:ext cx="1748043" cy="279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s-CO" sz="1100" b="0" i="0">
                  <a:latin typeface="Cambria Math" panose="02040503050406030204" pitchFamily="18" charset="0"/>
                </a:rPr>
                <a:t>𝑁𝑖</a:t>
              </a:r>
              <a:r>
                <a:rPr lang="es-CO" sz="1100" i="0">
                  <a:latin typeface="Cambria Math" panose="02040503050406030204" pitchFamily="18" charset="0"/>
                </a:rPr>
                <a:t>=</a:t>
              </a:r>
              <a:r>
                <a:rPr lang="es-CO" sz="1100" b="0" i="0">
                  <a:latin typeface="Cambria Math" panose="02040503050406030204" pitchFamily="18" charset="0"/>
                </a:rPr>
                <a:t>𝐶𝑖/(∑2_𝑖▒𝐶𝑖)</a:t>
              </a:r>
              <a:r>
                <a:rPr lang="es-CO" sz="1100"/>
                <a:t> 	</a:t>
              </a:r>
              <a:r>
                <a:rPr lang="es-CO" sz="1100" b="0" i="0">
                  <a:latin typeface="Cambria Math" panose="02040503050406030204" pitchFamily="18" charset="0"/>
                </a:rPr>
                <a:t>0&lt;𝑁𝑖&lt;1</a:t>
              </a:r>
              <a:endParaRPr lang="es-CO" sz="1100"/>
            </a:p>
          </xdr:txBody>
        </xdr:sp>
      </mc:Fallback>
    </mc:AlternateContent>
    <xdr:clientData/>
  </xdr:oneCellAnchor>
  <xdr:oneCellAnchor>
    <xdr:from>
      <xdr:col>22</xdr:col>
      <xdr:colOff>2026920</xdr:colOff>
      <xdr:row>26</xdr:row>
      <xdr:rowOff>11723</xdr:rowOff>
    </xdr:from>
    <xdr:ext cx="398635" cy="172227"/>
    <mc:AlternateContent xmlns:mc="http://schemas.openxmlformats.org/markup-compatibility/2006" xmlns:a14="http://schemas.microsoft.com/office/drawing/2010/main">
      <mc:Choice Requires="a14">
        <xdr:sp macro="" textlink="">
          <xdr:nvSpPr>
            <xdr:cNvPr id="48" name="CuadroTexto 47">
              <a:extLst>
                <a:ext uri="{FF2B5EF4-FFF2-40B4-BE49-F238E27FC236}">
                  <a16:creationId xmlns:a16="http://schemas.microsoft.com/office/drawing/2014/main" id="{907F41C3-DA1B-44B0-B63E-96139047218C}"/>
                </a:ext>
              </a:extLst>
            </xdr:cNvPr>
            <xdr:cNvSpPr txBox="1"/>
          </xdr:nvSpPr>
          <xdr:spPr>
            <a:xfrm>
              <a:off x="21577663" y="3375409"/>
              <a:ext cx="39863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nary>
                    <m:naryPr>
                      <m:chr m:val="∑"/>
                      <m:limLoc m:val="subSup"/>
                      <m:supHide m:val="on"/>
                      <m:ctrlPr>
                        <a:rPr lang="es-CO" sz="1100" b="0" i="1">
                          <a:latin typeface="Cambria Math" panose="02040503050406030204" pitchFamily="18" charset="0"/>
                        </a:rPr>
                      </m:ctrlPr>
                    </m:naryPr>
                    <m:sub>
                      <m:r>
                        <m:rPr>
                          <m:brk m:alnAt="9"/>
                        </m:rPr>
                        <a:rPr lang="es-CO" sz="1100" b="0" i="1">
                          <a:latin typeface="Cambria Math" panose="02040503050406030204" pitchFamily="18" charset="0"/>
                        </a:rPr>
                        <m:t>𝑖</m:t>
                      </m:r>
                    </m:sub>
                    <m:sup/>
                    <m:e>
                      <m:r>
                        <a:rPr lang="es-CO" sz="1100" b="0" i="1">
                          <a:latin typeface="Cambria Math" panose="02040503050406030204" pitchFamily="18" charset="0"/>
                        </a:rPr>
                        <m:t>𝐶𝑖</m:t>
                      </m:r>
                    </m:e>
                  </m:nary>
                </m:oMath>
              </a14:m>
              <a:r>
                <a:rPr lang="es-CO" sz="1100"/>
                <a:t> =</a:t>
              </a:r>
            </a:p>
          </xdr:txBody>
        </xdr:sp>
      </mc:Choice>
      <mc:Fallback xmlns="">
        <xdr:sp macro="" textlink="">
          <xdr:nvSpPr>
            <xdr:cNvPr id="48" name="CuadroTexto 47">
              <a:extLst>
                <a:ext uri="{FF2B5EF4-FFF2-40B4-BE49-F238E27FC236}">
                  <a16:creationId xmlns:a16="http://schemas.microsoft.com/office/drawing/2014/main" id="{907F41C3-DA1B-44B0-B63E-96139047218C}"/>
                </a:ext>
              </a:extLst>
            </xdr:cNvPr>
            <xdr:cNvSpPr txBox="1"/>
          </xdr:nvSpPr>
          <xdr:spPr>
            <a:xfrm>
              <a:off x="21577663" y="3375409"/>
              <a:ext cx="39863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latin typeface="Cambria Math" panose="02040503050406030204" pitchFamily="18" charset="0"/>
                </a:rPr>
                <a:t>∑2</a:t>
              </a:r>
              <a:r>
                <a:rPr lang="es-CO" sz="1100" b="0" i="0">
                  <a:latin typeface="Cambria Math" panose="02040503050406030204" pitchFamily="18" charset="0"/>
                </a:rPr>
                <a:t>_𝑖▒𝐶𝑖</a:t>
              </a:r>
              <a:r>
                <a:rPr lang="es-CO" sz="1100"/>
                <a:t> =</a:t>
              </a:r>
            </a:p>
          </xdr:txBody>
        </xdr:sp>
      </mc:Fallback>
    </mc:AlternateContent>
    <xdr:clientData/>
  </xdr:oneCellAnchor>
  <xdr:oneCellAnchor>
    <xdr:from>
      <xdr:col>22</xdr:col>
      <xdr:colOff>2169941</xdr:colOff>
      <xdr:row>25</xdr:row>
      <xdr:rowOff>4103</xdr:rowOff>
    </xdr:from>
    <xdr:ext cx="235514" cy="172227"/>
    <mc:AlternateContent xmlns:mc="http://schemas.openxmlformats.org/markup-compatibility/2006" xmlns:a14="http://schemas.microsoft.com/office/drawing/2010/main">
      <mc:Choice Requires="a14">
        <xdr:sp macro="" textlink="">
          <xdr:nvSpPr>
            <xdr:cNvPr id="49" name="CuadroTexto 48">
              <a:extLst>
                <a:ext uri="{FF2B5EF4-FFF2-40B4-BE49-F238E27FC236}">
                  <a16:creationId xmlns:a16="http://schemas.microsoft.com/office/drawing/2014/main" id="{D7477B0B-1C0D-45C5-A4E6-C915B70205AB}"/>
                </a:ext>
              </a:extLst>
            </xdr:cNvPr>
            <xdr:cNvSpPr txBox="1"/>
          </xdr:nvSpPr>
          <xdr:spPr>
            <a:xfrm>
              <a:off x="21720684" y="3182732"/>
              <a:ext cx="235514"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100" b="0" i="1">
                      <a:latin typeface="Cambria Math" panose="02040503050406030204" pitchFamily="18" charset="0"/>
                    </a:rPr>
                    <m:t>𝐶𝑖</m:t>
                  </m:r>
                </m:oMath>
              </a14:m>
              <a:r>
                <a:rPr lang="es-CO" sz="1100"/>
                <a:t> =</a:t>
              </a:r>
            </a:p>
          </xdr:txBody>
        </xdr:sp>
      </mc:Choice>
      <mc:Fallback xmlns="">
        <xdr:sp macro="" textlink="">
          <xdr:nvSpPr>
            <xdr:cNvPr id="49" name="CuadroTexto 48">
              <a:extLst>
                <a:ext uri="{FF2B5EF4-FFF2-40B4-BE49-F238E27FC236}">
                  <a16:creationId xmlns:a16="http://schemas.microsoft.com/office/drawing/2014/main" id="{D7477B0B-1C0D-45C5-A4E6-C915B70205AB}"/>
                </a:ext>
              </a:extLst>
            </xdr:cNvPr>
            <xdr:cNvSpPr txBox="1"/>
          </xdr:nvSpPr>
          <xdr:spPr>
            <a:xfrm>
              <a:off x="21720684" y="3182732"/>
              <a:ext cx="235514"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𝐶𝑖</a:t>
              </a:r>
              <a:r>
                <a:rPr lang="es-CO" sz="1100"/>
                <a:t> =</a:t>
              </a:r>
            </a:p>
          </xdr:txBody>
        </xdr:sp>
      </mc:Fallback>
    </mc:AlternateContent>
    <xdr:clientData/>
  </xdr:oneCellAnchor>
  <xdr:oneCellAnchor>
    <xdr:from>
      <xdr:col>22</xdr:col>
      <xdr:colOff>2168183</xdr:colOff>
      <xdr:row>24</xdr:row>
      <xdr:rowOff>32238</xdr:rowOff>
    </xdr:from>
    <xdr:ext cx="254621" cy="172227"/>
    <mc:AlternateContent xmlns:mc="http://schemas.openxmlformats.org/markup-compatibility/2006" xmlns:a14="http://schemas.microsoft.com/office/drawing/2010/main">
      <mc:Choice Requires="a14">
        <xdr:sp macro="" textlink="">
          <xdr:nvSpPr>
            <xdr:cNvPr id="50" name="CuadroTexto 49">
              <a:extLst>
                <a:ext uri="{FF2B5EF4-FFF2-40B4-BE49-F238E27FC236}">
                  <a16:creationId xmlns:a16="http://schemas.microsoft.com/office/drawing/2014/main" id="{03307519-E56D-493D-B65B-75C86AFF7C5C}"/>
                </a:ext>
              </a:extLst>
            </xdr:cNvPr>
            <xdr:cNvSpPr txBox="1"/>
          </xdr:nvSpPr>
          <xdr:spPr>
            <a:xfrm>
              <a:off x="21718926" y="3025809"/>
              <a:ext cx="25462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100" b="0" i="1">
                      <a:latin typeface="Cambria Math" panose="02040503050406030204" pitchFamily="18" charset="0"/>
                    </a:rPr>
                    <m:t>𝑁𝑖</m:t>
                  </m:r>
                </m:oMath>
              </a14:m>
              <a:r>
                <a:rPr lang="es-CO" sz="1100"/>
                <a:t> =</a:t>
              </a:r>
            </a:p>
          </xdr:txBody>
        </xdr:sp>
      </mc:Choice>
      <mc:Fallback xmlns="">
        <xdr:sp macro="" textlink="">
          <xdr:nvSpPr>
            <xdr:cNvPr id="50" name="CuadroTexto 49">
              <a:extLst>
                <a:ext uri="{FF2B5EF4-FFF2-40B4-BE49-F238E27FC236}">
                  <a16:creationId xmlns:a16="http://schemas.microsoft.com/office/drawing/2014/main" id="{03307519-E56D-493D-B65B-75C86AFF7C5C}"/>
                </a:ext>
              </a:extLst>
            </xdr:cNvPr>
            <xdr:cNvSpPr txBox="1"/>
          </xdr:nvSpPr>
          <xdr:spPr>
            <a:xfrm>
              <a:off x="21718926" y="3025809"/>
              <a:ext cx="25462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𝑁𝑖</a:t>
              </a:r>
              <a:r>
                <a:rPr lang="es-CO" sz="1100"/>
                <a:t> =</a:t>
              </a:r>
            </a:p>
          </xdr:txBody>
        </xdr:sp>
      </mc:Fallback>
    </mc:AlternateContent>
    <xdr:clientData/>
  </xdr:oneCellAnchor>
  <xdr:twoCellAnchor>
    <xdr:from>
      <xdr:col>5</xdr:col>
      <xdr:colOff>198120</xdr:colOff>
      <xdr:row>2</xdr:row>
      <xdr:rowOff>34290</xdr:rowOff>
    </xdr:from>
    <xdr:to>
      <xdr:col>11</xdr:col>
      <xdr:colOff>693420</xdr:colOff>
      <xdr:row>5</xdr:row>
      <xdr:rowOff>106680</xdr:rowOff>
    </xdr:to>
    <xdr:sp macro="" textlink="">
      <xdr:nvSpPr>
        <xdr:cNvPr id="42" name="CuadroTexto 41">
          <a:extLst>
            <a:ext uri="{FF2B5EF4-FFF2-40B4-BE49-F238E27FC236}">
              <a16:creationId xmlns:a16="http://schemas.microsoft.com/office/drawing/2014/main" id="{C8E7E3ED-5B98-F654-3C61-B654B668F0D2}"/>
            </a:ext>
          </a:extLst>
        </xdr:cNvPr>
        <xdr:cNvSpPr txBox="1"/>
      </xdr:nvSpPr>
      <xdr:spPr>
        <a:xfrm>
          <a:off x="4152900" y="720090"/>
          <a:ext cx="5509260" cy="6286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We recognize that different perspectives may lead to different interpretations. Please, use the </a:t>
          </a:r>
          <a:r>
            <a:rPr lang="es-CO" sz="1100" b="1" u="sng"/>
            <a:t>table 2 </a:t>
          </a:r>
          <a:r>
            <a:rPr lang="es-CO" sz="1100" b="0" u="none"/>
            <a:t>(</a:t>
          </a:r>
          <a:r>
            <a:rPr lang="es-CO" sz="1100"/>
            <a:t>below) to assign scores based on your own judgment. Click on a value and edit it. Scores range from 0 (baseline/no effect) to 5 (maximum benefit/output)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59634</xdr:colOff>
      <xdr:row>11</xdr:row>
      <xdr:rowOff>298176</xdr:rowOff>
    </xdr:from>
    <xdr:to>
      <xdr:col>4</xdr:col>
      <xdr:colOff>956403</xdr:colOff>
      <xdr:row>11</xdr:row>
      <xdr:rowOff>918763</xdr:rowOff>
    </xdr:to>
    <xdr:pic>
      <xdr:nvPicPr>
        <xdr:cNvPr id="4" name="Imagen 3">
          <a:extLst>
            <a:ext uri="{FF2B5EF4-FFF2-40B4-BE49-F238E27FC236}">
              <a16:creationId xmlns:a16="http://schemas.microsoft.com/office/drawing/2014/main" id="{147B3A6B-6534-4982-95BF-BD7BA7F6FCCD}"/>
            </a:ext>
          </a:extLst>
        </xdr:cNvPr>
        <xdr:cNvPicPr>
          <a:picLocks noChangeAspect="1"/>
        </xdr:cNvPicPr>
      </xdr:nvPicPr>
      <xdr:blipFill>
        <a:blip xmlns:r="http://schemas.openxmlformats.org/officeDocument/2006/relationships" r:embed="rId1"/>
        <a:stretch>
          <a:fillRect/>
        </a:stretch>
      </xdr:blipFill>
      <xdr:spPr>
        <a:xfrm>
          <a:off x="7202556" y="6354419"/>
          <a:ext cx="906929" cy="62947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hyperlink" Target="https://pub-fvrd.escribemeetings.com/filestream.ashx?DocumentId=32245" TargetMode="External"/><Relationship Id="rId13" Type="http://schemas.openxmlformats.org/officeDocument/2006/relationships/hyperlink" Target="https://www.castanet.net/news/Nelson/522507/B-C-takes-top-spot-in-nation-when-it-comes-to-amount-spent-on-buying-coffeee" TargetMode="External"/><Relationship Id="rId18" Type="http://schemas.openxmlformats.org/officeDocument/2006/relationships/hyperlink" Target="https://link.springer.com/chapter/10.1007/978-981-95-6071-4_7" TargetMode="External"/><Relationship Id="rId3" Type="http://schemas.openxmlformats.org/officeDocument/2006/relationships/hyperlink" Target="https://council.vancouver.ca/20250521/documents/cfsc1.pdf" TargetMode="External"/><Relationship Id="rId21" Type="http://schemas.openxmlformats.org/officeDocument/2006/relationships/hyperlink" Target="https://www.canada.ca/content/dam/hc-sc/migration/hc-sc/fn-an/alt_formats/pdf/fnim-pnim/2007_fnim-pnim_food-guide-aliment-eng.pdf" TargetMode="External"/><Relationship Id="rId7" Type="http://schemas.openxmlformats.org/officeDocument/2006/relationships/hyperlink" Target="https://www.abbotsford.ca/sites/default/files/2024-11/Abbotsford%20City.pdf" TargetMode="External"/><Relationship Id="rId12" Type="http://schemas.openxmlformats.org/officeDocument/2006/relationships/hyperlink" Target="https://www.lamose.com/blogs/recipes/coffee-shop-startup-costs-in-canada-complete-breakdown?srsltid=AfmBOooGapPdbLiXcI9vPorxGE5vQl3OFuMSOafR34UmkZDGLFhWd5FJ" TargetMode="External"/><Relationship Id="rId17" Type="http://schemas.openxmlformats.org/officeDocument/2006/relationships/hyperlink" Target="https://www.sciencedirect.com/science/article/pii/S0959652622028013" TargetMode="External"/><Relationship Id="rId2" Type="http://schemas.openxmlformats.org/officeDocument/2006/relationships/hyperlink" Target="https://www.mdpi.com/2077-0472/16/9/993" TargetMode="External"/><Relationship Id="rId16" Type="http://schemas.openxmlformats.org/officeDocument/2006/relationships/hyperlink" Target="https://laws.abbotsford.ca/civix/document/id/coa/coabylaws/2014b2400150" TargetMode="External"/><Relationship Id="rId20" Type="http://schemas.openxmlformats.org/officeDocument/2006/relationships/hyperlink" Target="https://www.abbotsfordsitefinder.ca/consumer-expenditures.html" TargetMode="External"/><Relationship Id="rId1" Type="http://schemas.openxmlformats.org/officeDocument/2006/relationships/hyperlink" Target="https://www.uvm.edu/~orchard/fruit/treefruit/tf_horticulture/AppleHortBasics/Readings/The-Evolution-Towards-More-Competative-Apple-Orchard-Systems-in-New-York.pdf" TargetMode="External"/><Relationship Id="rId6" Type="http://schemas.openxmlformats.org/officeDocument/2006/relationships/hyperlink" Target="https://journals.sagepub.com/doi/10.1177/1178622121995819" TargetMode="External"/><Relationship Id="rId11" Type="http://schemas.openxmlformats.org/officeDocument/2006/relationships/hyperlink" Target="https://www.ibisworld.com/canada/bed/per-capita-disposable-income/15/" TargetMode="External"/><Relationship Id="rId5" Type="http://schemas.openxmlformats.org/officeDocument/2006/relationships/hyperlink" Target="https://journals.sagepub.com/doi/10.1177/1178622121995819" TargetMode="External"/><Relationship Id="rId15" Type="http://schemas.openxmlformats.org/officeDocument/2006/relationships/hyperlink" Target="http://laws.abbotsford.ca/civix/document/id/coa/coabylaws/2014b2400150" TargetMode="External"/><Relationship Id="rId10" Type="http://schemas.openxmlformats.org/officeDocument/2006/relationships/hyperlink" Target="https://www2.gov.bc.ca/assets/gov/farming-natural-resources-and-industry/agriculture-and-seafood/agricultural-land-and-environment/water/agriculture-water-demand-model/500300-14_agric_water_demand_model_fvrd_report_feb13_2015.pdf" TargetMode="External"/><Relationship Id="rId19" Type="http://schemas.openxmlformats.org/officeDocument/2006/relationships/hyperlink" Target="https://laws.abbotsford.ca/civix/document/id/coa/coabylaws/2014b2400150" TargetMode="External"/><Relationship Id="rId4" Type="http://schemas.openxmlformats.org/officeDocument/2006/relationships/hyperlink" Target="https://academic.oup.com/jee/article/111/3/1014/4959247?login=true&amp;guestAccessKey=" TargetMode="External"/><Relationship Id="rId9" Type="http://schemas.openxmlformats.org/officeDocument/2006/relationships/hyperlink" Target="https://link.springer.com/article/10.1007/s13593-025-01055-w" TargetMode="External"/><Relationship Id="rId14" Type="http://schemas.openxmlformats.org/officeDocument/2006/relationships/hyperlink" Target="https://madeinca.ca/coffee-consumption-statistics-canada/"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ww.ontario.ca/page/considering-climate-change-environmental-assessment-process" TargetMode="External"/><Relationship Id="rId7" Type="http://schemas.openxmlformats.org/officeDocument/2006/relationships/hyperlink" Target="https://www.sciencedirect.com/science/article/pii/S2667010025001386" TargetMode="External"/><Relationship Id="rId2" Type="http://schemas.openxmlformats.org/officeDocument/2006/relationships/hyperlink" Target="https://handbook.fscluster.org/docs/231-the-four-pillars-of-food-security" TargetMode="External"/><Relationship Id="rId1" Type="http://schemas.openxmlformats.org/officeDocument/2006/relationships/hyperlink" Target="https://www2.gov.bc.ca/assets/gov/environment/waste-management/sewage/stormwater_planning_guidebook_for_bc.pdf" TargetMode="External"/><Relationship Id="rId6" Type="http://schemas.openxmlformats.org/officeDocument/2006/relationships/hyperlink" Target="https://pmc.ncbi.nlm.nih.gov/articles/PMC10361520/" TargetMode="External"/><Relationship Id="rId5" Type="http://schemas.openxmlformats.org/officeDocument/2006/relationships/hyperlink" Target="https://pmc.ncbi.nlm.nih.gov/articles/PMC10361520/" TargetMode="External"/><Relationship Id="rId4" Type="http://schemas.openxmlformats.org/officeDocument/2006/relationships/hyperlink" Target="https://www.ilo.org/sites/default/files/wcmsp5/groups/public/@ed_emp/@emp_ent/documents/instructionalmaterial/wcms_112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3273F-C7B6-4C2A-9890-F9787B37A02F}">
  <dimension ref="B1:G23"/>
  <sheetViews>
    <sheetView tabSelected="1" zoomScale="85" zoomScaleNormal="85" workbookViewId="0">
      <selection activeCell="K11" sqref="K11"/>
    </sheetView>
  </sheetViews>
  <sheetFormatPr defaultColWidth="11.42578125" defaultRowHeight="15" x14ac:dyDescent="0.25"/>
  <cols>
    <col min="1" max="1" width="11.5703125" customWidth="1"/>
    <col min="2" max="2" width="9.140625" customWidth="1"/>
    <col min="3" max="3" width="39.28515625" customWidth="1"/>
    <col min="4" max="4" width="27.7109375" customWidth="1"/>
    <col min="5" max="5" width="24.7109375" customWidth="1"/>
    <col min="6" max="6" width="11" customWidth="1"/>
    <col min="7" max="7" width="58.28515625" customWidth="1"/>
  </cols>
  <sheetData>
    <row r="1" spans="2:7" ht="15.75" thickBot="1" x14ac:dyDescent="0.3"/>
    <row r="2" spans="2:7" ht="29.45" customHeight="1" x14ac:dyDescent="0.25">
      <c r="B2" s="450" t="s">
        <v>332</v>
      </c>
      <c r="C2" s="451"/>
      <c r="D2" s="451"/>
      <c r="E2" s="451"/>
      <c r="F2" s="451"/>
      <c r="G2" s="452"/>
    </row>
    <row r="3" spans="2:7" ht="45" x14ac:dyDescent="0.25">
      <c r="B3" s="27" t="s">
        <v>291</v>
      </c>
      <c r="C3" s="193" t="s">
        <v>293</v>
      </c>
      <c r="D3" s="193" t="s">
        <v>294</v>
      </c>
      <c r="E3" s="7" t="s">
        <v>324</v>
      </c>
      <c r="F3" s="193" t="s">
        <v>322</v>
      </c>
      <c r="G3" s="28" t="s">
        <v>398</v>
      </c>
    </row>
    <row r="4" spans="2:7" x14ac:dyDescent="0.25">
      <c r="B4" s="299" t="s">
        <v>292</v>
      </c>
      <c r="C4" s="44" t="s">
        <v>251</v>
      </c>
      <c r="D4" s="119" t="s">
        <v>296</v>
      </c>
      <c r="E4" s="194" t="s">
        <v>316</v>
      </c>
      <c r="F4" s="195" t="s">
        <v>323</v>
      </c>
      <c r="G4" s="208" t="s">
        <v>330</v>
      </c>
    </row>
    <row r="5" spans="2:7" ht="45" x14ac:dyDescent="0.25">
      <c r="B5" s="299" t="s">
        <v>325</v>
      </c>
      <c r="C5" s="44" t="s">
        <v>295</v>
      </c>
      <c r="D5" s="119" t="s">
        <v>296</v>
      </c>
      <c r="E5" s="194" t="s">
        <v>317</v>
      </c>
      <c r="F5" s="210" t="s">
        <v>331</v>
      </c>
      <c r="G5" s="293" t="s">
        <v>395</v>
      </c>
    </row>
    <row r="6" spans="2:7" x14ac:dyDescent="0.25">
      <c r="B6" s="299" t="s">
        <v>326</v>
      </c>
      <c r="C6" s="44" t="s">
        <v>252</v>
      </c>
      <c r="D6" s="119" t="s">
        <v>296</v>
      </c>
      <c r="E6" s="194" t="s">
        <v>318</v>
      </c>
      <c r="F6" s="195" t="s">
        <v>323</v>
      </c>
      <c r="G6" s="208" t="s">
        <v>330</v>
      </c>
    </row>
    <row r="7" spans="2:7" ht="30" x14ac:dyDescent="0.25">
      <c r="B7" s="299" t="s">
        <v>327</v>
      </c>
      <c r="C7" s="44" t="s">
        <v>311</v>
      </c>
      <c r="D7" s="119" t="s">
        <v>296</v>
      </c>
      <c r="E7" s="194" t="s">
        <v>319</v>
      </c>
      <c r="F7" s="195" t="s">
        <v>323</v>
      </c>
      <c r="G7" s="208" t="s">
        <v>330</v>
      </c>
    </row>
    <row r="8" spans="2:7" ht="30" x14ac:dyDescent="0.25">
      <c r="B8" s="299" t="s">
        <v>385</v>
      </c>
      <c r="C8" s="44" t="s">
        <v>386</v>
      </c>
      <c r="D8" s="119" t="s">
        <v>296</v>
      </c>
      <c r="E8" s="194" t="s">
        <v>388</v>
      </c>
      <c r="F8" s="195" t="s">
        <v>323</v>
      </c>
      <c r="G8" s="208" t="s">
        <v>330</v>
      </c>
    </row>
    <row r="9" spans="2:7" x14ac:dyDescent="0.25">
      <c r="B9" s="299" t="s">
        <v>387</v>
      </c>
      <c r="C9" s="44" t="s">
        <v>381</v>
      </c>
      <c r="D9" s="119" t="s">
        <v>296</v>
      </c>
      <c r="E9" s="194" t="s">
        <v>389</v>
      </c>
      <c r="F9" s="195" t="s">
        <v>323</v>
      </c>
      <c r="G9" s="208" t="s">
        <v>330</v>
      </c>
    </row>
    <row r="10" spans="2:7" ht="30" x14ac:dyDescent="0.25">
      <c r="B10" s="299" t="s">
        <v>328</v>
      </c>
      <c r="C10" s="44" t="s">
        <v>275</v>
      </c>
      <c r="D10" s="119" t="s">
        <v>296</v>
      </c>
      <c r="E10" s="194" t="s">
        <v>320</v>
      </c>
      <c r="F10" s="195" t="s">
        <v>323</v>
      </c>
      <c r="G10" s="208" t="s">
        <v>330</v>
      </c>
    </row>
    <row r="11" spans="2:7" ht="30" x14ac:dyDescent="0.25">
      <c r="B11" s="299" t="s">
        <v>329</v>
      </c>
      <c r="C11" s="44" t="s">
        <v>312</v>
      </c>
      <c r="D11" s="119" t="s">
        <v>313</v>
      </c>
      <c r="E11" s="194" t="s">
        <v>321</v>
      </c>
      <c r="F11" s="210" t="s">
        <v>331</v>
      </c>
      <c r="G11" s="293" t="s">
        <v>396</v>
      </c>
    </row>
    <row r="12" spans="2:7" ht="150.75" thickBot="1" x14ac:dyDescent="0.3">
      <c r="B12" s="300" t="s">
        <v>392</v>
      </c>
      <c r="C12" s="294" t="s">
        <v>314</v>
      </c>
      <c r="D12" s="295" t="s">
        <v>315</v>
      </c>
      <c r="E12" s="296" t="s">
        <v>393</v>
      </c>
      <c r="F12" s="297" t="s">
        <v>331</v>
      </c>
      <c r="G12" s="298" t="s">
        <v>397</v>
      </c>
    </row>
    <row r="13" spans="2:7" x14ac:dyDescent="0.25">
      <c r="B13" s="181"/>
    </row>
    <row r="14" spans="2:7" x14ac:dyDescent="0.25">
      <c r="B14" s="181"/>
      <c r="C14" s="6"/>
      <c r="D14" s="6"/>
    </row>
    <row r="15" spans="2:7" x14ac:dyDescent="0.25">
      <c r="B15" s="6"/>
      <c r="C15" s="6"/>
      <c r="D15" s="6"/>
    </row>
    <row r="16" spans="2:7" x14ac:dyDescent="0.25">
      <c r="B16" s="6"/>
      <c r="C16" s="6"/>
      <c r="D16" s="6"/>
    </row>
    <row r="17" spans="2:4" x14ac:dyDescent="0.25">
      <c r="B17" s="6"/>
      <c r="C17" s="6"/>
      <c r="D17" s="6"/>
    </row>
    <row r="18" spans="2:4" x14ac:dyDescent="0.25">
      <c r="B18" s="6"/>
      <c r="C18" s="6"/>
      <c r="D18" s="6"/>
    </row>
    <row r="19" spans="2:4" x14ac:dyDescent="0.25">
      <c r="B19" s="6"/>
      <c r="C19" s="6"/>
      <c r="D19" s="6"/>
    </row>
    <row r="20" spans="2:4" x14ac:dyDescent="0.25">
      <c r="B20" s="6"/>
      <c r="C20" s="6"/>
      <c r="D20" s="6"/>
    </row>
    <row r="21" spans="2:4" x14ac:dyDescent="0.25">
      <c r="B21" s="6"/>
      <c r="C21" s="6"/>
      <c r="D21" s="6"/>
    </row>
    <row r="22" spans="2:4" x14ac:dyDescent="0.25">
      <c r="B22" s="6"/>
      <c r="C22" s="6"/>
      <c r="D22" s="6"/>
    </row>
    <row r="23" spans="2:4" x14ac:dyDescent="0.25">
      <c r="B23" s="6"/>
      <c r="C23" s="6"/>
      <c r="D23" s="6"/>
    </row>
  </sheetData>
  <mergeCells count="1">
    <mergeCell ref="B2:G2"/>
  </mergeCells>
  <phoneticPr fontId="10" type="noConversion"/>
  <hyperlinks>
    <hyperlink ref="E4" location="'Scoring &amp; Indicators '!W172" display="Go to Table 1" xr:uid="{BD03090C-52CE-49D1-8C54-52B90015B286}"/>
    <hyperlink ref="E5" location="'Scoring &amp; Indicators '!B8" display="Go to Table 2" xr:uid="{CEB73DCC-094C-4467-838E-6BE45850CBE9}"/>
    <hyperlink ref="E6" location="'Scoring &amp; Indicators '!B41" display="Go to Table 3" xr:uid="{F18245DF-0598-47A0-9F4A-4C147E15E8F3}"/>
    <hyperlink ref="E7" location="'Scoring &amp; Indicators '!B80" display="Go to Table 4" xr:uid="{3BE1F0F3-3CB1-4D69-A452-45C2C43DFD87}"/>
    <hyperlink ref="E9" location="'Scoring &amp; Indicators '!Z104" display="Go to Table 5.2" xr:uid="{B83FAAB1-E310-4C54-8077-C91ECDCF547A}"/>
    <hyperlink ref="E10" location="'Scoring &amp; Indicators '!B146" display="Go to Table 6" xr:uid="{C8D0AE41-44EE-4AD1-9E52-286810A9C573}"/>
    <hyperlink ref="E11" location="'Cap mechanism'!B12" display="Go to Table 7" xr:uid="{544ECE60-475C-497D-944C-485C878C928D}"/>
    <hyperlink ref="E8" location="'Scoring &amp; Indicators '!B108" display="Go to Table 5.1" xr:uid="{24A4A625-2ECA-46B8-9617-10B7BE9F8454}"/>
    <hyperlink ref="E12" location="Results!B9" display="Go to Table 8" xr:uid="{CF4017CF-A0CD-4BCB-8FBE-34EF330AF7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1D943-51D8-4E1B-BDA5-4287EB6EA7E2}">
  <dimension ref="A1:AA49"/>
  <sheetViews>
    <sheetView zoomScale="70" zoomScaleNormal="70" workbookViewId="0">
      <selection activeCell="U5" sqref="U5"/>
    </sheetView>
  </sheetViews>
  <sheetFormatPr defaultColWidth="11.42578125" defaultRowHeight="15" x14ac:dyDescent="0.25"/>
  <cols>
    <col min="1" max="1" width="7.140625" customWidth="1"/>
    <col min="2" max="2" width="25.42578125" customWidth="1"/>
    <col min="3" max="3" width="19.7109375" customWidth="1"/>
    <col min="4" max="4" width="12.140625" customWidth="1"/>
    <col min="5" max="6" width="11.28515625" customWidth="1"/>
    <col min="7" max="7" width="11.140625" customWidth="1"/>
    <col min="8" max="8" width="6.7109375" customWidth="1"/>
    <col min="9" max="9" width="15.7109375" customWidth="1"/>
    <col min="10" max="10" width="8" customWidth="1"/>
    <col min="11" max="11" width="6.85546875" customWidth="1"/>
    <col min="12" max="12" width="13.28515625" customWidth="1"/>
    <col min="13" max="13" width="10.5703125" customWidth="1"/>
    <col min="14" max="14" width="14.7109375" customWidth="1"/>
    <col min="15" max="15" width="12.140625" customWidth="1"/>
    <col min="16" max="16" width="12.7109375" customWidth="1"/>
    <col min="17" max="17" width="10.140625" customWidth="1"/>
    <col min="18" max="18" width="10.5703125" customWidth="1"/>
    <col min="19" max="19" width="10.28515625" customWidth="1"/>
    <col min="20" max="20" width="6.5703125" customWidth="1"/>
    <col min="21" max="21" width="12.28515625" customWidth="1"/>
    <col min="22" max="22" width="13.140625" customWidth="1"/>
    <col min="23" max="23" width="17.85546875" customWidth="1"/>
    <col min="24" max="24" width="16.5703125" customWidth="1"/>
    <col min="25" max="25" width="20.140625" customWidth="1"/>
    <col min="26" max="26" width="42.85546875" customWidth="1"/>
  </cols>
  <sheetData>
    <row r="1" spans="1:27" ht="23.45" customHeight="1" x14ac:dyDescent="0.25">
      <c r="B1" s="362" t="s">
        <v>288</v>
      </c>
      <c r="C1" s="362"/>
      <c r="D1" s="362"/>
      <c r="E1" s="362"/>
      <c r="F1" s="362"/>
      <c r="G1" s="362"/>
      <c r="H1" s="362"/>
      <c r="I1" s="362"/>
      <c r="J1" s="362"/>
      <c r="K1" s="362"/>
      <c r="L1" s="362"/>
      <c r="M1" s="362"/>
    </row>
    <row r="2" spans="1:27" ht="23.45" customHeight="1" thickBot="1" x14ac:dyDescent="0.3">
      <c r="B2" s="362"/>
      <c r="C2" s="362"/>
      <c r="D2" s="362"/>
      <c r="E2" s="362"/>
      <c r="F2" s="362"/>
      <c r="G2" s="362"/>
      <c r="H2" s="362"/>
      <c r="I2" s="362"/>
      <c r="J2" s="362"/>
      <c r="K2" s="362"/>
      <c r="L2" s="362"/>
      <c r="M2" s="362"/>
    </row>
    <row r="3" spans="1:27" ht="16.5" thickBot="1" x14ac:dyDescent="0.3">
      <c r="A3" s="3"/>
      <c r="B3" s="91"/>
      <c r="C3" s="55" t="s">
        <v>405</v>
      </c>
      <c r="D3" s="217"/>
      <c r="E3" s="217"/>
      <c r="F3" s="59"/>
      <c r="G3" s="93"/>
    </row>
    <row r="4" spans="1:27" ht="15.6" customHeight="1" thickBot="1" x14ac:dyDescent="0.3"/>
    <row r="5" spans="1:27" ht="61.5" customHeight="1" thickBot="1" x14ac:dyDescent="0.3">
      <c r="A5" s="5"/>
      <c r="C5" s="131"/>
      <c r="D5" s="131"/>
      <c r="E5" s="131"/>
      <c r="F5" s="131"/>
      <c r="G5" s="133"/>
      <c r="H5" s="508" t="s">
        <v>400</v>
      </c>
      <c r="I5" s="509"/>
      <c r="J5" s="506" t="s">
        <v>407</v>
      </c>
      <c r="K5" s="507"/>
    </row>
    <row r="6" spans="1:27" ht="34.15" customHeight="1" thickBot="1" x14ac:dyDescent="0.3">
      <c r="A6" s="5"/>
      <c r="B6" s="494" t="s">
        <v>394</v>
      </c>
      <c r="C6" s="495"/>
      <c r="D6" s="495"/>
      <c r="E6" s="495"/>
      <c r="F6" s="495"/>
      <c r="G6" s="495"/>
      <c r="H6" s="496">
        <v>6656</v>
      </c>
      <c r="I6" s="497"/>
      <c r="J6" s="498">
        <f>IF(E34=0,H6,IF(H6-E34&lt;=0,"There is no more area left",H6-E34))</f>
        <v>6656</v>
      </c>
      <c r="K6" s="499"/>
    </row>
    <row r="7" spans="1:27" ht="15.6" customHeight="1" thickBot="1" x14ac:dyDescent="0.3">
      <c r="A7" s="5"/>
      <c r="B7" s="500" t="str">
        <f>'3. Scoring &amp; Indicators '!B10</f>
        <v>Community asset / element category</v>
      </c>
      <c r="C7" s="500" t="str">
        <f>'3. Scoring &amp; Indicators '!D10</f>
        <v>Assets or elements (n)</v>
      </c>
      <c r="D7" s="500" t="s">
        <v>209</v>
      </c>
      <c r="E7" s="502" t="s">
        <v>361</v>
      </c>
      <c r="F7" s="504" t="s">
        <v>401</v>
      </c>
      <c r="G7" s="490" t="str">
        <f>'4. Cap mechanism'!E14</f>
        <v>Max possible units of asset</v>
      </c>
      <c r="H7" s="320" t="s">
        <v>406</v>
      </c>
      <c r="I7" s="321"/>
      <c r="J7" s="321"/>
      <c r="K7" s="321"/>
      <c r="L7" s="321"/>
      <c r="M7" s="321"/>
      <c r="N7" s="321"/>
      <c r="O7" s="321"/>
      <c r="P7" s="321"/>
      <c r="Q7" s="321"/>
      <c r="R7" s="321"/>
      <c r="S7" s="321"/>
      <c r="T7" s="321"/>
      <c r="U7" s="321"/>
      <c r="V7" s="322"/>
      <c r="W7" s="492" t="s">
        <v>276</v>
      </c>
    </row>
    <row r="8" spans="1:27" s="47" customFormat="1" ht="34.15" customHeight="1" x14ac:dyDescent="0.25">
      <c r="A8"/>
      <c r="B8" s="501"/>
      <c r="C8" s="501"/>
      <c r="D8" s="501"/>
      <c r="E8" s="503"/>
      <c r="F8" s="505"/>
      <c r="G8" s="491"/>
      <c r="H8" s="330" t="str">
        <f>'3. Scoring &amp; Indicators '!E8</f>
        <v>FOOD SECURITY</v>
      </c>
      <c r="I8" s="331"/>
      <c r="J8" s="331"/>
      <c r="K8" s="332"/>
      <c r="L8" s="333" t="str">
        <f>'3. Scoring &amp; Indicators '!I8</f>
        <v>CLIMATE CHANGE MITIGATION/ADAPTATION</v>
      </c>
      <c r="M8" s="334"/>
      <c r="N8" s="335"/>
      <c r="O8" s="333" t="str">
        <f>'3. Scoring &amp; Indicators '!L8</f>
        <v>ECONOMIC DEVELOPMENT</v>
      </c>
      <c r="P8" s="334"/>
      <c r="Q8" s="335"/>
      <c r="R8" s="333" t="str">
        <f>'3. Scoring &amp; Indicators '!O8</f>
        <v>BIODIVERSITY</v>
      </c>
      <c r="S8" s="334"/>
      <c r="T8" s="335"/>
      <c r="U8" s="330" t="str">
        <f>'3. Scoring &amp; Indicators '!R8</f>
        <v>LIVABILITY</v>
      </c>
      <c r="V8" s="332"/>
      <c r="W8" s="493"/>
    </row>
    <row r="9" spans="1:27" x14ac:dyDescent="0.25">
      <c r="B9" s="484" t="s">
        <v>0</v>
      </c>
      <c r="C9" s="243" t="str">
        <f>'3. Scoring &amp; Indicators '!D12</f>
        <v>Tree-layer</v>
      </c>
      <c r="D9" s="57">
        <v>16</v>
      </c>
      <c r="E9" s="83">
        <f>D9*F9</f>
        <v>0</v>
      </c>
      <c r="F9" s="92"/>
      <c r="G9" s="245">
        <f>'4. Cap mechanism'!E15</f>
        <v>416</v>
      </c>
      <c r="H9" s="486">
        <f>IF(F9&gt;G9,"You exceeded the max. Possible units",('3. Scoring &amp; Indicators '!G146*(1-EXP(-'3. Scoring &amp; Indicators '!E146*'2. Results'!F9))))</f>
        <v>0</v>
      </c>
      <c r="I9" s="487"/>
      <c r="J9" s="487"/>
      <c r="K9" s="488"/>
      <c r="L9" s="486">
        <f>IF($F9&gt;$G9,"You exceeded the max. Possible units",('3. Scoring &amp; Indicators '!J146*(1-EXP(-'3. Scoring &amp; Indicators '!I146*'2. Results'!$F9))))</f>
        <v>0</v>
      </c>
      <c r="M9" s="487"/>
      <c r="N9" s="488"/>
      <c r="O9" s="486">
        <f>IF($F9&gt;$G9,"You exceeded the max. Possible units",('3. Scoring &amp; Indicators '!M146*(1-EXP(-'3. Scoring &amp; Indicators '!L146*'2. Results'!$F9))))</f>
        <v>0</v>
      </c>
      <c r="P9" s="487"/>
      <c r="Q9" s="488"/>
      <c r="R9" s="486">
        <f>IF($F9&gt;$G9,"You exceeded the max. Possible units",('3. Scoring &amp; Indicators '!P146*(1-EXP(-'3. Scoring &amp; Indicators '!O146*'2. Results'!$F9))))</f>
        <v>0</v>
      </c>
      <c r="S9" s="487"/>
      <c r="T9" s="488"/>
      <c r="U9" s="460">
        <f>IF(F9&gt;G9,"You exceeded the max. Possible units",('3. Scoring &amp; Indicators '!S146*(1-EXP(-'3. Scoring &amp; Indicators '!R146*'2. Results'!$F9))))</f>
        <v>0</v>
      </c>
      <c r="V9" s="461"/>
      <c r="W9" s="246" t="str">
        <f>IF(F9=0,"NO ASSETS USED",((H9*$H$35)+(L9*$L$35)+(O9*$O$35)+(R9*$R$35)+(U9*$U$35)))</f>
        <v>NO ASSETS USED</v>
      </c>
      <c r="Y9" s="132"/>
      <c r="AA9" s="2"/>
    </row>
    <row r="10" spans="1:27" x14ac:dyDescent="0.25">
      <c r="B10" s="489"/>
      <c r="C10" s="243" t="str">
        <f>'3. Scoring &amp; Indicators '!D13</f>
        <v>Shrub-layer</v>
      </c>
      <c r="D10" s="57">
        <v>4</v>
      </c>
      <c r="E10" s="83">
        <f t="shared" ref="E10:E33" si="0">D10*F10</f>
        <v>0</v>
      </c>
      <c r="F10" s="92"/>
      <c r="G10" s="245">
        <f>'4. Cap mechanism'!E16</f>
        <v>784</v>
      </c>
      <c r="H10" s="486">
        <f>IF(F10&gt;G10,"You exceeded the max. Possible units",('3. Scoring &amp; Indicators '!G147*(1-EXP(-'3. Scoring &amp; Indicators '!E147*'2. Results'!F10))))</f>
        <v>0</v>
      </c>
      <c r="I10" s="487"/>
      <c r="J10" s="487"/>
      <c r="K10" s="488"/>
      <c r="L10" s="486">
        <f>IF($F10&gt;$G10,"You exceeded the max. Possible units",('3. Scoring &amp; Indicators '!J147*(1-EXP(-'3. Scoring &amp; Indicators '!I147*'2. Results'!$F10))))</f>
        <v>0</v>
      </c>
      <c r="M10" s="487"/>
      <c r="N10" s="488"/>
      <c r="O10" s="486">
        <f>IF($F10&gt;$G10,"You exceeded the max. Possible units",('3. Scoring &amp; Indicators '!M147*(1-EXP(-'3. Scoring &amp; Indicators '!L147*'2. Results'!$F10))))</f>
        <v>0</v>
      </c>
      <c r="P10" s="487"/>
      <c r="Q10" s="488"/>
      <c r="R10" s="486">
        <f>IF($F10&gt;$G10,"You exceeded the max. Possible units",('3. Scoring &amp; Indicators '!P147*(1-EXP(-'3. Scoring &amp; Indicators '!O147*'2. Results'!$F10))))</f>
        <v>0</v>
      </c>
      <c r="S10" s="487"/>
      <c r="T10" s="488"/>
      <c r="U10" s="460">
        <f>IF(F10&gt;G10,"You exceeded the max. Possible units",('3. Scoring &amp; Indicators '!S147*(1-EXP(-'3. Scoring &amp; Indicators '!R147*'2. Results'!$F10))))</f>
        <v>0</v>
      </c>
      <c r="V10" s="461"/>
      <c r="W10" s="246" t="str">
        <f t="shared" ref="W10:W33" si="1">IF(F10=0,"NO ASSETS USED",((H10*$H$35)+(L10*$L$35)+(O10*$O$35)+(R10*$R$35)+(U10*$U$35)))</f>
        <v>NO ASSETS USED</v>
      </c>
      <c r="AA10" s="2"/>
    </row>
    <row r="11" spans="1:27" x14ac:dyDescent="0.25">
      <c r="B11" s="485"/>
      <c r="C11" s="243" t="str">
        <f>'3. Scoring &amp; Indicators '!D14</f>
        <v>Herb-layer</v>
      </c>
      <c r="D11" s="57">
        <v>4</v>
      </c>
      <c r="E11" s="83">
        <f t="shared" si="0"/>
        <v>0</v>
      </c>
      <c r="F11" s="92"/>
      <c r="G11" s="245">
        <f>'4. Cap mechanism'!E17</f>
        <v>784</v>
      </c>
      <c r="H11" s="486">
        <f>IF(F11&gt;G11,"You exceeded the max. Possible units",('3. Scoring &amp; Indicators '!G148*(1-EXP(-'3. Scoring &amp; Indicators '!E148*'2. Results'!F11))))</f>
        <v>0</v>
      </c>
      <c r="I11" s="487"/>
      <c r="J11" s="487"/>
      <c r="K11" s="488"/>
      <c r="L11" s="486">
        <f>IF($F11&gt;$G11,"You exceeded the max. Possible units",('3. Scoring &amp; Indicators '!J148*(1-EXP(-'3. Scoring &amp; Indicators '!I148*'2. Results'!$F11))))</f>
        <v>0</v>
      </c>
      <c r="M11" s="487"/>
      <c r="N11" s="488"/>
      <c r="O11" s="486">
        <f>IF($F11&gt;$G11,"You exceeded the max. Possible units",('3. Scoring &amp; Indicators '!M148*(1-EXP(-'3. Scoring &amp; Indicators '!L148*'2. Results'!$F11))))</f>
        <v>0</v>
      </c>
      <c r="P11" s="487"/>
      <c r="Q11" s="488"/>
      <c r="R11" s="486">
        <f>IF($F11&gt;$G11,"You exceeded the max. Possible units",('3. Scoring &amp; Indicators '!P148*(1-EXP(-'3. Scoring &amp; Indicators '!O148*'2. Results'!$F11))))</f>
        <v>0</v>
      </c>
      <c r="S11" s="487"/>
      <c r="T11" s="488"/>
      <c r="U11" s="460">
        <f>IF(F11&gt;G11,"You exceeded the max. Possible units",('3. Scoring &amp; Indicators '!S148*(1-EXP(-'3. Scoring &amp; Indicators '!R148*'2. Results'!$F11))))</f>
        <v>0</v>
      </c>
      <c r="V11" s="461"/>
      <c r="W11" s="246" t="str">
        <f t="shared" si="1"/>
        <v>NO ASSETS USED</v>
      </c>
      <c r="Z11" s="2"/>
      <c r="AA11" s="2"/>
    </row>
    <row r="12" spans="1:27" x14ac:dyDescent="0.25">
      <c r="B12" s="484" t="s">
        <v>4</v>
      </c>
      <c r="C12" s="243" t="str">
        <f>'3. Scoring &amp; Indicators '!D15</f>
        <v>Vertical Farming</v>
      </c>
      <c r="D12" s="57">
        <v>4</v>
      </c>
      <c r="E12" s="83">
        <f t="shared" si="0"/>
        <v>0</v>
      </c>
      <c r="F12" s="92"/>
      <c r="G12" s="245">
        <f>'4. Cap mechanism'!E18</f>
        <v>15</v>
      </c>
      <c r="H12" s="486">
        <f>IF(F12&gt;G12,"You exceeded the max. Possible units",('3. Scoring &amp; Indicators '!G149*(1-EXP(-'3. Scoring &amp; Indicators '!E149*'2. Results'!F12))))</f>
        <v>0</v>
      </c>
      <c r="I12" s="487"/>
      <c r="J12" s="487"/>
      <c r="K12" s="488"/>
      <c r="L12" s="486">
        <f>IF($F12&gt;$G12,"You exceeded the max. Possible units",('3. Scoring &amp; Indicators '!J149*(1-EXP(-'3. Scoring &amp; Indicators '!I149*'2. Results'!$F12))))</f>
        <v>0</v>
      </c>
      <c r="M12" s="487"/>
      <c r="N12" s="488"/>
      <c r="O12" s="486">
        <f>IF($F12&gt;$G12,"You exceeded the max. Possible units",('3. Scoring &amp; Indicators '!M149*(1-EXP(-'3. Scoring &amp; Indicators '!L149*'2. Results'!$F12))))</f>
        <v>0</v>
      </c>
      <c r="P12" s="487"/>
      <c r="Q12" s="488"/>
      <c r="R12" s="486">
        <f>IF($F12&gt;$G12,"You exceeded the max. Possible units",('3. Scoring &amp; Indicators '!P149*(1-EXP(-'3. Scoring &amp; Indicators '!O149*'2. Results'!$F12))))</f>
        <v>0</v>
      </c>
      <c r="S12" s="487"/>
      <c r="T12" s="488"/>
      <c r="U12" s="460">
        <f>IF(F12&gt;G12,"You exceeded the max. Possible units",('3. Scoring &amp; Indicators '!S149*(1-EXP(-'3. Scoring &amp; Indicators '!R149*'2. Results'!$F12))))</f>
        <v>0</v>
      </c>
      <c r="V12" s="461"/>
      <c r="W12" s="246" t="str">
        <f t="shared" si="1"/>
        <v>NO ASSETS USED</v>
      </c>
      <c r="Z12" s="2"/>
      <c r="AA12" s="2"/>
    </row>
    <row r="13" spans="1:27" x14ac:dyDescent="0.25">
      <c r="B13" s="489"/>
      <c r="C13" s="243" t="str">
        <f>'3. Scoring &amp; Indicators '!D16</f>
        <v>Modular Farming</v>
      </c>
      <c r="D13" s="57">
        <v>4</v>
      </c>
      <c r="E13" s="83">
        <f t="shared" si="0"/>
        <v>0</v>
      </c>
      <c r="F13" s="92"/>
      <c r="G13" s="245">
        <f>'4. Cap mechanism'!E19</f>
        <v>5</v>
      </c>
      <c r="H13" s="486">
        <f>IF(F13&gt;G13,"You exceeded the max. Possible units",('3. Scoring &amp; Indicators '!G150*(1-EXP(-'3. Scoring &amp; Indicators '!E150*'2. Results'!F13))))</f>
        <v>0</v>
      </c>
      <c r="I13" s="487"/>
      <c r="J13" s="487"/>
      <c r="K13" s="488"/>
      <c r="L13" s="486">
        <f>IF($F13&gt;$G13,"You exceeded the max. Possible units",('3. Scoring &amp; Indicators '!J150*(1-EXP(-'3. Scoring &amp; Indicators '!I150*'2. Results'!$F13))))</f>
        <v>0</v>
      </c>
      <c r="M13" s="487"/>
      <c r="N13" s="488"/>
      <c r="O13" s="486">
        <f>IF($F13&gt;$G13,"You exceeded the max. Possible units",('3. Scoring &amp; Indicators '!M150*(1-EXP(-'3. Scoring &amp; Indicators '!L150*'2. Results'!$F13))))</f>
        <v>0</v>
      </c>
      <c r="P13" s="487"/>
      <c r="Q13" s="488"/>
      <c r="R13" s="486">
        <f>IF($F13&gt;$G13,"You exceeded the max. Possible units",('3. Scoring &amp; Indicators '!P150*(1-EXP(-'3. Scoring &amp; Indicators '!O150*'2. Results'!$F13))))</f>
        <v>0</v>
      </c>
      <c r="S13" s="487"/>
      <c r="T13" s="488"/>
      <c r="U13" s="460">
        <f>IF(F13&gt;G13,"You exceeded the max. Possible units",('3. Scoring &amp; Indicators '!S150*(1-EXP(-'3. Scoring &amp; Indicators '!R150*'2. Results'!$F13))))</f>
        <v>0</v>
      </c>
      <c r="V13" s="461"/>
      <c r="W13" s="246" t="str">
        <f t="shared" si="1"/>
        <v>NO ASSETS USED</v>
      </c>
      <c r="Z13" s="2"/>
      <c r="AA13" s="2"/>
    </row>
    <row r="14" spans="1:27" x14ac:dyDescent="0.25">
      <c r="B14" s="489"/>
      <c r="C14" s="243" t="str">
        <f>'3. Scoring &amp; Indicators '!D17</f>
        <v>Soil-based Farming</v>
      </c>
      <c r="D14" s="57">
        <v>16</v>
      </c>
      <c r="E14" s="83">
        <f t="shared" si="0"/>
        <v>0</v>
      </c>
      <c r="F14" s="92"/>
      <c r="G14" s="245">
        <f>'4. Cap mechanism'!E20</f>
        <v>25</v>
      </c>
      <c r="H14" s="486">
        <f>IF(F14&gt;G14,"You exceeded the max. Possible units",('3. Scoring &amp; Indicators '!G151*(1-EXP(-'3. Scoring &amp; Indicators '!E151*'2. Results'!F14))))</f>
        <v>0</v>
      </c>
      <c r="I14" s="487"/>
      <c r="J14" s="487"/>
      <c r="K14" s="488"/>
      <c r="L14" s="486">
        <f>IF($F14&gt;$G14,"You exceeded the max. Possible units",('3. Scoring &amp; Indicators '!J151*(1-EXP(-'3. Scoring &amp; Indicators '!I151*'2. Results'!$F14))))</f>
        <v>0</v>
      </c>
      <c r="M14" s="487"/>
      <c r="N14" s="488"/>
      <c r="O14" s="486">
        <f>IF($F14&gt;$G14,"You exceeded the max. Possible units",('3. Scoring &amp; Indicators '!M151*(1-EXP(-'3. Scoring &amp; Indicators '!L151*'2. Results'!$F14))))</f>
        <v>0</v>
      </c>
      <c r="P14" s="487"/>
      <c r="Q14" s="488"/>
      <c r="R14" s="486">
        <f>IF($F14&gt;$G14,"You exceeded the max. Possible units",('3. Scoring &amp; Indicators '!P151*(1-EXP(-'3. Scoring &amp; Indicators '!O151*'2. Results'!$F14))))</f>
        <v>0</v>
      </c>
      <c r="S14" s="487"/>
      <c r="T14" s="488"/>
      <c r="U14" s="460">
        <f>IF(F14&gt;G14,"You exceeded the max. Possible units",('3. Scoring &amp; Indicators '!S151*(1-EXP(-'3. Scoring &amp; Indicators '!R151*'2. Results'!$F14))))</f>
        <v>0</v>
      </c>
      <c r="V14" s="461"/>
      <c r="W14" s="246" t="str">
        <f t="shared" si="1"/>
        <v>NO ASSETS USED</v>
      </c>
      <c r="Z14" s="2"/>
      <c r="AA14" s="2"/>
    </row>
    <row r="15" spans="1:27" x14ac:dyDescent="0.25">
      <c r="B15" s="485"/>
      <c r="C15" s="243" t="str">
        <f>'3. Scoring &amp; Indicators '!D18</f>
        <v>Bee Apiary</v>
      </c>
      <c r="D15" s="57">
        <v>4</v>
      </c>
      <c r="E15" s="83">
        <f t="shared" si="0"/>
        <v>0</v>
      </c>
      <c r="F15" s="92"/>
      <c r="G15" s="245">
        <f>'4. Cap mechanism'!E21</f>
        <v>3</v>
      </c>
      <c r="H15" s="486">
        <f>IF(F15&gt;G15,"You exceeded the max. Possible units",('3. Scoring &amp; Indicators '!G152*(1-EXP(-'3. Scoring &amp; Indicators '!E152*'2. Results'!F15))))</f>
        <v>0</v>
      </c>
      <c r="I15" s="487"/>
      <c r="J15" s="487"/>
      <c r="K15" s="488"/>
      <c r="L15" s="486">
        <f>IF($F15&gt;$G15,"You exceeded the max. Possible units",('3. Scoring &amp; Indicators '!J152*(1-EXP(-'3. Scoring &amp; Indicators '!I152*'2. Results'!$F15))))</f>
        <v>0</v>
      </c>
      <c r="M15" s="487"/>
      <c r="N15" s="488"/>
      <c r="O15" s="486">
        <f>IF($F15&gt;$G15,"You exceeded the max. Possible units",('3. Scoring &amp; Indicators '!M152*(1-EXP(-'3. Scoring &amp; Indicators '!L152*'2. Results'!$F15))))</f>
        <v>0</v>
      </c>
      <c r="P15" s="487"/>
      <c r="Q15" s="488"/>
      <c r="R15" s="486">
        <f>IF($F15&gt;$G15,"You exceeded the max. Possible units",('3. Scoring &amp; Indicators '!P152*(1-EXP(-'3. Scoring &amp; Indicators '!O152*'2. Results'!$F15))))</f>
        <v>0</v>
      </c>
      <c r="S15" s="487"/>
      <c r="T15" s="488"/>
      <c r="U15" s="460">
        <f>IF(F15&gt;G15,"You exceeded the max. Possible units",('3. Scoring &amp; Indicators '!S152*(1-EXP(-'3. Scoring &amp; Indicators '!R152*'2. Results'!$F15))))</f>
        <v>0</v>
      </c>
      <c r="V15" s="461"/>
      <c r="W15" s="246" t="str">
        <f t="shared" si="1"/>
        <v>NO ASSETS USED</v>
      </c>
      <c r="X15" s="242"/>
      <c r="Y15" s="2"/>
      <c r="Z15" s="2"/>
      <c r="AA15" s="2"/>
    </row>
    <row r="16" spans="1:27" x14ac:dyDescent="0.25">
      <c r="B16" s="484" t="s">
        <v>9</v>
      </c>
      <c r="C16" s="243" t="str">
        <f>'3. Scoring &amp; Indicators '!D19</f>
        <v>Large Container</v>
      </c>
      <c r="D16" s="57">
        <v>56</v>
      </c>
      <c r="E16" s="83">
        <f t="shared" si="0"/>
        <v>0</v>
      </c>
      <c r="F16" s="92"/>
      <c r="G16" s="245">
        <f>'4. Cap mechanism'!E22</f>
        <v>5</v>
      </c>
      <c r="H16" s="486">
        <f>IF(F16&gt;G16,"You exceeded the max. Possible units",('3. Scoring &amp; Indicators '!G153*(1-EXP(-'3. Scoring &amp; Indicators '!E153*'2. Results'!F16))))</f>
        <v>0</v>
      </c>
      <c r="I16" s="487"/>
      <c r="J16" s="487"/>
      <c r="K16" s="488"/>
      <c r="L16" s="486">
        <f>IF($F16&gt;$G16,"You exceeded the max. Possible units",('3. Scoring &amp; Indicators '!J153*(1-EXP(-'3. Scoring &amp; Indicators '!I153*'2. Results'!$F16))))</f>
        <v>0</v>
      </c>
      <c r="M16" s="487"/>
      <c r="N16" s="488"/>
      <c r="O16" s="486">
        <f>IF($F16&gt;$G16,"You exceeded the max. Possible units",('3. Scoring &amp; Indicators '!M153*(1-EXP(-'3. Scoring &amp; Indicators '!L153*'2. Results'!$F16))))</f>
        <v>0</v>
      </c>
      <c r="P16" s="487"/>
      <c r="Q16" s="488"/>
      <c r="R16" s="486">
        <f>IF($F16&gt;$G16,"You exceeded the max. Possible units",('3. Scoring &amp; Indicators '!P153*(1-EXP(-'3. Scoring &amp; Indicators '!O153*'2. Results'!$F16))))</f>
        <v>0</v>
      </c>
      <c r="S16" s="487"/>
      <c r="T16" s="488"/>
      <c r="U16" s="460">
        <f>IF(F16&gt;G16,"You exceeded the max. Possible units",('3. Scoring &amp; Indicators '!S153*(1-EXP(-'3. Scoring &amp; Indicators '!R153*'2. Results'!$F16))))</f>
        <v>0</v>
      </c>
      <c r="V16" s="461"/>
      <c r="W16" s="246" t="str">
        <f t="shared" si="1"/>
        <v>NO ASSETS USED</v>
      </c>
      <c r="X16" s="242"/>
      <c r="Y16" s="2"/>
      <c r="Z16" s="2"/>
      <c r="AA16" s="2"/>
    </row>
    <row r="17" spans="2:27" x14ac:dyDescent="0.25">
      <c r="B17" s="489"/>
      <c r="C17" s="243" t="str">
        <f>'3. Scoring &amp; Indicators '!D20</f>
        <v>Small Container</v>
      </c>
      <c r="D17" s="57">
        <v>24</v>
      </c>
      <c r="E17" s="83">
        <f t="shared" si="0"/>
        <v>0</v>
      </c>
      <c r="F17" s="92"/>
      <c r="G17" s="245">
        <f>'4. Cap mechanism'!E23</f>
        <v>11</v>
      </c>
      <c r="H17" s="486">
        <f>IF(F17&gt;G17,"You exceeded the max. Possible units",('3. Scoring &amp; Indicators '!G154*(1-EXP(-'3. Scoring &amp; Indicators '!E154*'2. Results'!F17))))</f>
        <v>0</v>
      </c>
      <c r="I17" s="487"/>
      <c r="J17" s="487"/>
      <c r="K17" s="488"/>
      <c r="L17" s="486">
        <f>IF($F17&gt;$G17,"You exceeded the max. Possible units",('3. Scoring &amp; Indicators '!J154*(1-EXP(-'3. Scoring &amp; Indicators '!I154*'2. Results'!$F17))))</f>
        <v>0</v>
      </c>
      <c r="M17" s="487"/>
      <c r="N17" s="488"/>
      <c r="O17" s="486">
        <f>IF($F17&gt;$G17,"You exceeded the max. Possible units",('3. Scoring &amp; Indicators '!M154*(1-EXP(-'3. Scoring &amp; Indicators '!L154*'2. Results'!$F17))))</f>
        <v>0</v>
      </c>
      <c r="P17" s="487"/>
      <c r="Q17" s="488"/>
      <c r="R17" s="486">
        <f>IF($F17&gt;$G17,"You exceeded the max. Possible units",('3. Scoring &amp; Indicators '!P154*(1-EXP(-'3. Scoring &amp; Indicators '!O154*'2. Results'!$F17))))</f>
        <v>0</v>
      </c>
      <c r="S17" s="487"/>
      <c r="T17" s="488"/>
      <c r="U17" s="460">
        <f>IF(F17&gt;G17,"You exceeded the max. Possible units",('3. Scoring &amp; Indicators '!S154*(1-EXP(-'3. Scoring &amp; Indicators '!R154*'2. Results'!$F17))))</f>
        <v>0</v>
      </c>
      <c r="V17" s="461"/>
      <c r="W17" s="246" t="str">
        <f t="shared" si="1"/>
        <v>NO ASSETS USED</v>
      </c>
      <c r="X17" s="242"/>
      <c r="Y17" s="2"/>
      <c r="Z17" s="2"/>
      <c r="AA17" s="2"/>
    </row>
    <row r="18" spans="2:27" x14ac:dyDescent="0.25">
      <c r="B18" s="489"/>
      <c r="C18" s="243" t="str">
        <f>'3. Scoring &amp; Indicators '!D21</f>
        <v>Large Greenhouse</v>
      </c>
      <c r="D18" s="57">
        <v>540</v>
      </c>
      <c r="E18" s="83">
        <f t="shared" si="0"/>
        <v>0</v>
      </c>
      <c r="F18" s="92"/>
      <c r="G18" s="245">
        <f>'4. Cap mechanism'!E24</f>
        <v>1</v>
      </c>
      <c r="H18" s="486">
        <f>IF(F18&gt;G18,"You exceeded the max. Possible units",('3. Scoring &amp; Indicators '!G155*(1-EXP(-'3. Scoring &amp; Indicators '!E155*'2. Results'!F18))))</f>
        <v>0</v>
      </c>
      <c r="I18" s="487"/>
      <c r="J18" s="487"/>
      <c r="K18" s="488"/>
      <c r="L18" s="486">
        <f>IF($F18&gt;$G18,"You exceeded the max. Possible units",('3. Scoring &amp; Indicators '!J155*(1-EXP(-'3. Scoring &amp; Indicators '!I155*'2. Results'!$F18))))</f>
        <v>0</v>
      </c>
      <c r="M18" s="487"/>
      <c r="N18" s="488"/>
      <c r="O18" s="486">
        <f>IF($F18&gt;$G18,"You exceeded the max. Possible units",('3. Scoring &amp; Indicators '!M155*(1-EXP(-'3. Scoring &amp; Indicators '!L155*'2. Results'!$F18))))</f>
        <v>0</v>
      </c>
      <c r="P18" s="487"/>
      <c r="Q18" s="488"/>
      <c r="R18" s="486">
        <f>IF($F18&gt;$G18,"You exceeded the max. Possible units",('3. Scoring &amp; Indicators '!P155*(1-EXP(-'3. Scoring &amp; Indicators '!O155*'2. Results'!$F18))))</f>
        <v>0</v>
      </c>
      <c r="S18" s="487"/>
      <c r="T18" s="488"/>
      <c r="U18" s="460">
        <f>IF(F18&gt;G18,"You exceeded the max. Possible units",('3. Scoring &amp; Indicators '!S155*(1-EXP(-'3. Scoring &amp; Indicators '!R155*'2. Results'!$F18))))</f>
        <v>0</v>
      </c>
      <c r="V18" s="461"/>
      <c r="W18" s="246" t="str">
        <f t="shared" si="1"/>
        <v>NO ASSETS USED</v>
      </c>
      <c r="X18" s="242"/>
      <c r="Y18" s="2"/>
      <c r="Z18" s="2"/>
      <c r="AA18" s="2"/>
    </row>
    <row r="19" spans="2:27" x14ac:dyDescent="0.25">
      <c r="B19" s="485"/>
      <c r="C19" s="243" t="str">
        <f>'3. Scoring &amp; Indicators '!D22</f>
        <v>Small Greenhouse</v>
      </c>
      <c r="D19" s="57">
        <v>216</v>
      </c>
      <c r="E19" s="83">
        <f t="shared" si="0"/>
        <v>0</v>
      </c>
      <c r="F19" s="92"/>
      <c r="G19" s="245">
        <f>'4. Cap mechanism'!E25</f>
        <v>2</v>
      </c>
      <c r="H19" s="486">
        <f>IF(F19&gt;G19,"You exceeded the max. Possible units",('3. Scoring &amp; Indicators '!G156*(1-EXP(-'3. Scoring &amp; Indicators '!E156*'2. Results'!F19))))</f>
        <v>0</v>
      </c>
      <c r="I19" s="487"/>
      <c r="J19" s="487"/>
      <c r="K19" s="488"/>
      <c r="L19" s="486">
        <f>IF($F19&gt;$G19,"You exceeded the max. Possible units",('3. Scoring &amp; Indicators '!J156*(1-EXP(-'3. Scoring &amp; Indicators '!I156*'2. Results'!$F19))))</f>
        <v>0</v>
      </c>
      <c r="M19" s="487"/>
      <c r="N19" s="488"/>
      <c r="O19" s="486">
        <f>IF($F19&gt;$G19,"You exceeded the max. Possible units",('3. Scoring &amp; Indicators '!M156*(1-EXP(-'3. Scoring &amp; Indicators '!L156*'2. Results'!$F19))))</f>
        <v>0</v>
      </c>
      <c r="P19" s="487"/>
      <c r="Q19" s="488"/>
      <c r="R19" s="486">
        <f>IF($F19&gt;$G19,"You exceeded the max. Possible units",('3. Scoring &amp; Indicators '!P156*(1-EXP(-'3. Scoring &amp; Indicators '!O156*'2. Results'!$F19))))</f>
        <v>0</v>
      </c>
      <c r="S19" s="487"/>
      <c r="T19" s="488"/>
      <c r="U19" s="460">
        <f>IF(F19&gt;G19,"You exceeded the max. Possible units",('3. Scoring &amp; Indicators '!S156*(1-EXP(-'3. Scoring &amp; Indicators '!R156*'2. Results'!$F19))))</f>
        <v>0</v>
      </c>
      <c r="V19" s="461"/>
      <c r="W19" s="246" t="str">
        <f t="shared" si="1"/>
        <v>NO ASSETS USED</v>
      </c>
      <c r="X19" s="242"/>
      <c r="Y19" s="2"/>
      <c r="Z19" s="2"/>
      <c r="AA19" s="2"/>
    </row>
    <row r="20" spans="2:27" x14ac:dyDescent="0.25">
      <c r="B20" s="484" t="s">
        <v>14</v>
      </c>
      <c r="C20" s="243" t="str">
        <f>'3. Scoring &amp; Indicators '!D23</f>
        <v>Food Market</v>
      </c>
      <c r="D20" s="57">
        <v>24</v>
      </c>
      <c r="E20" s="83">
        <f t="shared" si="0"/>
        <v>0</v>
      </c>
      <c r="F20" s="92"/>
      <c r="G20" s="245">
        <f>'4. Cap mechanism'!E26</f>
        <v>1</v>
      </c>
      <c r="H20" s="486">
        <f>IF(F20&gt;G20,"You exceeded the max. Possible units",('3. Scoring &amp; Indicators '!G157*(1-EXP(-'3. Scoring &amp; Indicators '!E157*'2. Results'!F20))))</f>
        <v>0</v>
      </c>
      <c r="I20" s="487"/>
      <c r="J20" s="487"/>
      <c r="K20" s="488"/>
      <c r="L20" s="486">
        <f>IF($F20&gt;$G20,"You exceeded the max. Possible units",('3. Scoring &amp; Indicators '!J157*(1-EXP(-'3. Scoring &amp; Indicators '!I157*'2. Results'!$F20))))</f>
        <v>0</v>
      </c>
      <c r="M20" s="487"/>
      <c r="N20" s="488"/>
      <c r="O20" s="486">
        <f>IF($F20&gt;$G20,"You exceeded the max. Possible units",('3. Scoring &amp; Indicators '!M157*(1-EXP(-'3. Scoring &amp; Indicators '!L157*'2. Results'!$F20))))</f>
        <v>0</v>
      </c>
      <c r="P20" s="487"/>
      <c r="Q20" s="488"/>
      <c r="R20" s="486">
        <f>IF($F20&gt;$G20,"You exceeded the max. Possible units",('3. Scoring &amp; Indicators '!P157*(1-EXP(-'3. Scoring &amp; Indicators '!O157*'2. Results'!$F20))))</f>
        <v>0</v>
      </c>
      <c r="S20" s="487"/>
      <c r="T20" s="488"/>
      <c r="U20" s="460">
        <f>IF(F20&gt;G20,"You exceeded the max. Possible units",('3. Scoring &amp; Indicators '!S157*(1-EXP(-'3. Scoring &amp; Indicators '!R157*'2. Results'!$F20))))</f>
        <v>0</v>
      </c>
      <c r="V20" s="461"/>
      <c r="W20" s="246" t="str">
        <f t="shared" si="1"/>
        <v>NO ASSETS USED</v>
      </c>
      <c r="X20" s="242"/>
      <c r="Y20" s="2"/>
      <c r="Z20" s="2"/>
      <c r="AA20" s="2"/>
    </row>
    <row r="21" spans="2:27" x14ac:dyDescent="0.25">
      <c r="B21" s="485"/>
      <c r="C21" s="243" t="str">
        <f>'3. Scoring &amp; Indicators '!D24</f>
        <v>Food Bank</v>
      </c>
      <c r="D21" s="57">
        <v>16</v>
      </c>
      <c r="E21" s="83">
        <f t="shared" si="0"/>
        <v>0</v>
      </c>
      <c r="F21" s="92"/>
      <c r="G21" s="245">
        <f>'4. Cap mechanism'!E27</f>
        <v>1</v>
      </c>
      <c r="H21" s="486">
        <f>IF(F21&gt;G21,"You exceeded the max. Possible units",('3. Scoring &amp; Indicators '!G158*(1-EXP(-'3. Scoring &amp; Indicators '!E158*'2. Results'!F21))))</f>
        <v>0</v>
      </c>
      <c r="I21" s="487"/>
      <c r="J21" s="487"/>
      <c r="K21" s="488"/>
      <c r="L21" s="486">
        <f>IF($F21&gt;$G21,"You exceeded the max. Possible units",('3. Scoring &amp; Indicators '!J158*(1-EXP(-'3. Scoring &amp; Indicators '!I158*'2. Results'!$F21))))</f>
        <v>0</v>
      </c>
      <c r="M21" s="487"/>
      <c r="N21" s="488"/>
      <c r="O21" s="486">
        <f>IF($F21&gt;$G21,"You exceeded the max. Possible units",('3. Scoring &amp; Indicators '!M158*(1-EXP(-'3. Scoring &amp; Indicators '!L158*'2. Results'!$F21))))</f>
        <v>0</v>
      </c>
      <c r="P21" s="487"/>
      <c r="Q21" s="488"/>
      <c r="R21" s="486">
        <f>IF($F21&gt;$G21,"You exceeded the max. Possible units",('3. Scoring &amp; Indicators '!P158*(1-EXP(-'3. Scoring &amp; Indicators '!O158*'2. Results'!$F21))))</f>
        <v>0</v>
      </c>
      <c r="S21" s="487"/>
      <c r="T21" s="488"/>
      <c r="U21" s="460">
        <f>IF(F21&gt;G21,"You exceeded the max. Possible units",('3. Scoring &amp; Indicators '!S158*(1-EXP(-'3. Scoring &amp; Indicators '!R158*'2. Results'!$F21))))</f>
        <v>0</v>
      </c>
      <c r="V21" s="461"/>
      <c r="W21" s="246" t="str">
        <f t="shared" si="1"/>
        <v>NO ASSETS USED</v>
      </c>
      <c r="X21" s="242"/>
      <c r="Y21" s="2"/>
      <c r="Z21" s="2"/>
      <c r="AA21" s="2"/>
    </row>
    <row r="22" spans="2:27" x14ac:dyDescent="0.25">
      <c r="B22" s="484" t="s">
        <v>17</v>
      </c>
      <c r="C22" s="243" t="str">
        <f>'3. Scoring &amp; Indicators '!D25</f>
        <v>Cell Salmon Farm</v>
      </c>
      <c r="D22" s="57">
        <v>520</v>
      </c>
      <c r="E22" s="83">
        <f t="shared" si="0"/>
        <v>0</v>
      </c>
      <c r="F22" s="92"/>
      <c r="G22" s="245">
        <f>'4. Cap mechanism'!E28</f>
        <v>2</v>
      </c>
      <c r="H22" s="486">
        <f>IF(F22&gt;G22,"You exceeded the max. Possible units",('3. Scoring &amp; Indicators '!G159*(1-EXP(-'3. Scoring &amp; Indicators '!E159*'2. Results'!F22))))</f>
        <v>0</v>
      </c>
      <c r="I22" s="487"/>
      <c r="J22" s="487"/>
      <c r="K22" s="488"/>
      <c r="L22" s="486">
        <f>IF($F22&gt;$G22,"You exceeded the max. Possible units",('3. Scoring &amp; Indicators '!J159*(1-EXP(-'3. Scoring &amp; Indicators '!I159*'2. Results'!$F22))))</f>
        <v>0</v>
      </c>
      <c r="M22" s="487"/>
      <c r="N22" s="488"/>
      <c r="O22" s="486">
        <f>IF($F22&gt;$G22,"You exceeded the max. Possible units",('3. Scoring &amp; Indicators '!M159*(1-EXP(-'3. Scoring &amp; Indicators '!L159*'2. Results'!$F22))))</f>
        <v>0</v>
      </c>
      <c r="P22" s="487"/>
      <c r="Q22" s="488"/>
      <c r="R22" s="486">
        <f>IF($F22&gt;$G22,"You exceeded the max. Possible units",('3. Scoring &amp; Indicators '!P159*(1-EXP(-'3. Scoring &amp; Indicators '!O159*'2. Results'!$F22))))</f>
        <v>0</v>
      </c>
      <c r="S22" s="487"/>
      <c r="T22" s="488"/>
      <c r="U22" s="460">
        <f>IF(F22&gt;G22,"You exceeded the max. Possible units",('3. Scoring &amp; Indicators '!S159*(1-EXP(-'3. Scoring &amp; Indicators '!R159*'2. Results'!$F22))))</f>
        <v>0</v>
      </c>
      <c r="V22" s="461"/>
      <c r="W22" s="246" t="str">
        <f t="shared" si="1"/>
        <v>NO ASSETS USED</v>
      </c>
      <c r="X22" s="242"/>
      <c r="Y22" s="2"/>
      <c r="Z22" s="2"/>
      <c r="AA22" s="2"/>
    </row>
    <row r="23" spans="2:27" x14ac:dyDescent="0.25">
      <c r="B23" s="489"/>
      <c r="C23" s="243" t="str">
        <f>'3. Scoring &amp; Indicators '!D26</f>
        <v>Food Warehouse</v>
      </c>
      <c r="D23" s="57">
        <v>880</v>
      </c>
      <c r="E23" s="83">
        <f t="shared" si="0"/>
        <v>0</v>
      </c>
      <c r="F23" s="92"/>
      <c r="G23" s="245">
        <f>'4. Cap mechanism'!E29</f>
        <v>5</v>
      </c>
      <c r="H23" s="486">
        <f>IF(F23&gt;G23,"You exceeded the max. Possible units",('3. Scoring &amp; Indicators '!G160*(1-EXP(-'3. Scoring &amp; Indicators '!E160*'2. Results'!F23))))</f>
        <v>0</v>
      </c>
      <c r="I23" s="487"/>
      <c r="J23" s="487"/>
      <c r="K23" s="488"/>
      <c r="L23" s="486">
        <f>IF($F23&gt;$G23,"You exceeded the max. Possible units",('3. Scoring &amp; Indicators '!J160*(1-EXP(-'3. Scoring &amp; Indicators '!I160*'2. Results'!$F23))))</f>
        <v>0</v>
      </c>
      <c r="M23" s="487"/>
      <c r="N23" s="488"/>
      <c r="O23" s="486">
        <f>IF($F23&gt;$G23,"You exceeded the max. Possible units",('3. Scoring &amp; Indicators '!M160*(1-EXP(-'3. Scoring &amp; Indicators '!L160*'2. Results'!$F23))))</f>
        <v>0</v>
      </c>
      <c r="P23" s="487"/>
      <c r="Q23" s="488"/>
      <c r="R23" s="486">
        <f>IF($F23&gt;$G23,"You exceeded the max. Possible units",('3. Scoring &amp; Indicators '!P160*(1-EXP(-'3. Scoring &amp; Indicators '!O160*'2. Results'!$F23))))</f>
        <v>0</v>
      </c>
      <c r="S23" s="487"/>
      <c r="T23" s="488"/>
      <c r="U23" s="460">
        <f>IF(F23&gt;G23,"You exceeded the max. Possible units",('3. Scoring &amp; Indicators '!S160*(1-EXP(-'3. Scoring &amp; Indicators '!R160*'2. Results'!$F23))))</f>
        <v>0</v>
      </c>
      <c r="V23" s="461"/>
      <c r="W23" s="246" t="str">
        <f t="shared" si="1"/>
        <v>NO ASSETS USED</v>
      </c>
      <c r="X23" s="242"/>
      <c r="Y23" s="2"/>
      <c r="Z23" s="2"/>
      <c r="AA23" s="2"/>
    </row>
    <row r="24" spans="2:27" x14ac:dyDescent="0.25">
      <c r="B24" s="489"/>
      <c r="C24" s="243" t="str">
        <f>'3. Scoring &amp; Indicators '!D27</f>
        <v>Vertical Farm</v>
      </c>
      <c r="D24" s="57">
        <v>504</v>
      </c>
      <c r="E24" s="83">
        <f t="shared" si="0"/>
        <v>0</v>
      </c>
      <c r="F24" s="92"/>
      <c r="G24" s="245">
        <f>'4. Cap mechanism'!E30</f>
        <v>1</v>
      </c>
      <c r="H24" s="486">
        <f>IF(F24&gt;G24,"You exceeded the max. Possible units",('3. Scoring &amp; Indicators '!G161*(1-EXP(-'3. Scoring &amp; Indicators '!E161*'2. Results'!F24))))</f>
        <v>0</v>
      </c>
      <c r="I24" s="487"/>
      <c r="J24" s="487"/>
      <c r="K24" s="488"/>
      <c r="L24" s="486">
        <f>IF($F24&gt;$G24,"You exceeded the max. Possible units",('3. Scoring &amp; Indicators '!J161*(1-EXP(-'3. Scoring &amp; Indicators '!I161*'2. Results'!$F24))))</f>
        <v>0</v>
      </c>
      <c r="M24" s="487"/>
      <c r="N24" s="488"/>
      <c r="O24" s="486">
        <f>IF($F24&gt;$G24,"You exceeded the max. Possible units",('3. Scoring &amp; Indicators '!M161*(1-EXP(-'3. Scoring &amp; Indicators '!L161*'2. Results'!$F24))))</f>
        <v>0</v>
      </c>
      <c r="P24" s="487"/>
      <c r="Q24" s="488"/>
      <c r="R24" s="486">
        <f>IF($F24&gt;$G24,"You exceeded the max. Possible units",('3. Scoring &amp; Indicators '!P161*(1-EXP(-'3. Scoring &amp; Indicators '!O161*'2. Results'!$F24))))</f>
        <v>0</v>
      </c>
      <c r="S24" s="487"/>
      <c r="T24" s="488"/>
      <c r="U24" s="460">
        <f>IF(F24&gt;G24,"You exceeded the max. Possible units",('3. Scoring &amp; Indicators '!S161*(1-EXP(-'3. Scoring &amp; Indicators '!R161*'2. Results'!$F24))))</f>
        <v>0</v>
      </c>
      <c r="V24" s="461"/>
      <c r="W24" s="246" t="str">
        <f t="shared" si="1"/>
        <v>NO ASSETS USED</v>
      </c>
      <c r="X24" s="242"/>
      <c r="Y24" s="2"/>
      <c r="Z24" s="2"/>
      <c r="AA24" s="2"/>
    </row>
    <row r="25" spans="2:27" x14ac:dyDescent="0.25">
      <c r="B25" s="485"/>
      <c r="C25" s="243" t="str">
        <f>'3. Scoring &amp; Indicators '!D28</f>
        <v>Mushroom Farm</v>
      </c>
      <c r="D25" s="57">
        <v>528</v>
      </c>
      <c r="E25" s="83">
        <f t="shared" si="0"/>
        <v>0</v>
      </c>
      <c r="F25" s="92"/>
      <c r="G25" s="245">
        <f>'4. Cap mechanism'!E31</f>
        <v>4</v>
      </c>
      <c r="H25" s="486">
        <f>IF(F25&gt;G25,"You exceeded the max. Possible units",('3. Scoring &amp; Indicators '!G162*(1-EXP(-'3. Scoring &amp; Indicators '!E162*'2. Results'!F25))))</f>
        <v>0</v>
      </c>
      <c r="I25" s="487"/>
      <c r="J25" s="487"/>
      <c r="K25" s="488"/>
      <c r="L25" s="486">
        <f>IF($F25&gt;$G25,"You exceeded the max. Possible units",('3. Scoring &amp; Indicators '!J162*(1-EXP(-'3. Scoring &amp; Indicators '!I162*'2. Results'!$F25))))</f>
        <v>0</v>
      </c>
      <c r="M25" s="487"/>
      <c r="N25" s="488"/>
      <c r="O25" s="486">
        <f>IF($F25&gt;$G25,"You exceeded the max. Possible units",('3. Scoring &amp; Indicators '!M162*(1-EXP(-'3. Scoring &amp; Indicators '!L162*'2. Results'!$F25))))</f>
        <v>0</v>
      </c>
      <c r="P25" s="487"/>
      <c r="Q25" s="488"/>
      <c r="R25" s="486">
        <f>IF($F25&gt;$G25,"You exceeded the max. Possible units",('3. Scoring &amp; Indicators '!P162*(1-EXP(-'3. Scoring &amp; Indicators '!O162*'2. Results'!$F25))))</f>
        <v>0</v>
      </c>
      <c r="S25" s="487"/>
      <c r="T25" s="488"/>
      <c r="U25" s="460">
        <f>IF(F25&gt;G25,"You exceeded the max. Possible units",('3. Scoring &amp; Indicators '!S162*(1-EXP(-'3. Scoring &amp; Indicators '!R162*'2. Results'!$F25))))</f>
        <v>0</v>
      </c>
      <c r="V25" s="461"/>
      <c r="W25" s="246" t="str">
        <f t="shared" si="1"/>
        <v>NO ASSETS USED</v>
      </c>
      <c r="X25" s="242"/>
      <c r="Y25" s="2"/>
      <c r="Z25" s="2"/>
      <c r="AA25" s="2"/>
    </row>
    <row r="26" spans="2:27" x14ac:dyDescent="0.25">
      <c r="B26" s="484" t="s">
        <v>22</v>
      </c>
      <c r="C26" s="243" t="str">
        <f>'3. Scoring &amp; Indicators '!D29</f>
        <v>Lawn</v>
      </c>
      <c r="D26" s="57">
        <v>4</v>
      </c>
      <c r="E26" s="83">
        <f t="shared" si="0"/>
        <v>0</v>
      </c>
      <c r="F26" s="92"/>
      <c r="G26" s="245">
        <f>'4. Cap mechanism'!E32</f>
        <v>1250</v>
      </c>
      <c r="H26" s="486">
        <f>IF(F26&gt;G26,"You exceeded the max. Possible units",('3. Scoring &amp; Indicators '!G163*(1-EXP(-'3. Scoring &amp; Indicators '!E163*'2. Results'!F26))))</f>
        <v>0</v>
      </c>
      <c r="I26" s="487"/>
      <c r="J26" s="487"/>
      <c r="K26" s="488"/>
      <c r="L26" s="486">
        <f>IF($F26&gt;$G26,"You exceeded the max. Possible units",('3. Scoring &amp; Indicators '!J163*(1-EXP(-'3. Scoring &amp; Indicators '!I163*'2. Results'!$F26))))</f>
        <v>0</v>
      </c>
      <c r="M26" s="487"/>
      <c r="N26" s="488"/>
      <c r="O26" s="486">
        <f>IF($F26&gt;$G26,"You exceeded the max. Possible units",('3. Scoring &amp; Indicators '!M163*(1-EXP(-'3. Scoring &amp; Indicators '!L163*'2. Results'!$F26))))</f>
        <v>0</v>
      </c>
      <c r="P26" s="487"/>
      <c r="Q26" s="488"/>
      <c r="R26" s="486">
        <f>IF($F26&gt;$G26,"You exceeded the max. Possible units",('3. Scoring &amp; Indicators '!P163*(1-EXP(-'3. Scoring &amp; Indicators '!O163*'2. Results'!$F26))))</f>
        <v>0</v>
      </c>
      <c r="S26" s="487"/>
      <c r="T26" s="488"/>
      <c r="U26" s="460">
        <f>IF(F26&gt;G26,"You exceeded the max. Possible units",('3. Scoring &amp; Indicators '!S163*(1-EXP(-'3. Scoring &amp; Indicators '!R163*'2. Results'!$F26))))</f>
        <v>0</v>
      </c>
      <c r="V26" s="461"/>
      <c r="W26" s="246" t="str">
        <f t="shared" si="1"/>
        <v>NO ASSETS USED</v>
      </c>
      <c r="X26" s="242"/>
      <c r="Y26" s="2"/>
      <c r="Z26" s="2"/>
      <c r="AA26" s="2"/>
    </row>
    <row r="27" spans="2:27" x14ac:dyDescent="0.25">
      <c r="B27" s="489"/>
      <c r="C27" s="243" t="str">
        <f>'3. Scoring &amp; Indicators '!D30</f>
        <v>Flowers</v>
      </c>
      <c r="D27" s="57">
        <v>4</v>
      </c>
      <c r="E27" s="83">
        <f t="shared" si="0"/>
        <v>0</v>
      </c>
      <c r="F27" s="92"/>
      <c r="G27" s="245">
        <f>'4. Cap mechanism'!E33</f>
        <v>1250</v>
      </c>
      <c r="H27" s="486">
        <f>IF(F27&gt;G27,"You exceeded the max. Possible units",('3. Scoring &amp; Indicators '!G164*(1-EXP(-'3. Scoring &amp; Indicators '!E164*'2. Results'!F27))))</f>
        <v>0</v>
      </c>
      <c r="I27" s="487"/>
      <c r="J27" s="487"/>
      <c r="K27" s="488"/>
      <c r="L27" s="486">
        <f>IF($F27&gt;$G27,"You exceeded the max. Possible units",('3. Scoring &amp; Indicators '!J164*(1-EXP(-'3. Scoring &amp; Indicators '!I164*'2. Results'!$F27))))</f>
        <v>0</v>
      </c>
      <c r="M27" s="487"/>
      <c r="N27" s="488"/>
      <c r="O27" s="486">
        <f>IF($F27&gt;$G27,"You exceeded the max. Possible units",('3. Scoring &amp; Indicators '!M164*(1-EXP(-'3. Scoring &amp; Indicators '!L164*'2. Results'!$F27))))</f>
        <v>0</v>
      </c>
      <c r="P27" s="487"/>
      <c r="Q27" s="488"/>
      <c r="R27" s="486">
        <f>IF($F27&gt;$G27,"You exceeded the max. Possible units",('3. Scoring &amp; Indicators '!P164*(1-EXP(-'3. Scoring &amp; Indicators '!O164*'2. Results'!$F27))))</f>
        <v>0</v>
      </c>
      <c r="S27" s="487"/>
      <c r="T27" s="488"/>
      <c r="U27" s="460">
        <f>IF(F27&gt;G27,"You exceeded the max. Possible units",('3. Scoring &amp; Indicators '!S164*(1-EXP(-'3. Scoring &amp; Indicators '!R164*'2. Results'!$F27))))</f>
        <v>0</v>
      </c>
      <c r="V27" s="461"/>
      <c r="W27" s="246" t="str">
        <f t="shared" si="1"/>
        <v>NO ASSETS USED</v>
      </c>
      <c r="X27" s="242"/>
      <c r="Y27" s="2"/>
      <c r="Z27" s="2"/>
      <c r="AA27" s="2"/>
    </row>
    <row r="28" spans="2:27" x14ac:dyDescent="0.25">
      <c r="B28" s="489"/>
      <c r="C28" s="243" t="str">
        <f>'3. Scoring &amp; Indicators '!D31</f>
        <v>Shrubs</v>
      </c>
      <c r="D28" s="57">
        <v>4</v>
      </c>
      <c r="E28" s="83">
        <f t="shared" si="0"/>
        <v>0</v>
      </c>
      <c r="F28" s="92"/>
      <c r="G28" s="245">
        <f>'4. Cap mechanism'!E34</f>
        <v>332</v>
      </c>
      <c r="H28" s="486">
        <f>IF(F28&gt;G28,"You exceeded the max. Possible units",('3. Scoring &amp; Indicators '!G165*(1-EXP(-'3. Scoring &amp; Indicators '!E165*'2. Results'!F28))))</f>
        <v>0</v>
      </c>
      <c r="I28" s="487"/>
      <c r="J28" s="487"/>
      <c r="K28" s="488"/>
      <c r="L28" s="486">
        <f>IF($F28&gt;$G28,"You exceeded the max. Possible units",('3. Scoring &amp; Indicators '!J165*(1-EXP(-'3. Scoring &amp; Indicators '!I165*'2. Results'!$F28))))</f>
        <v>0</v>
      </c>
      <c r="M28" s="487"/>
      <c r="N28" s="488"/>
      <c r="O28" s="486">
        <f>IF($F28&gt;$G28,"You exceeded the max. Possible units",('3. Scoring &amp; Indicators '!M165*(1-EXP(-'3. Scoring &amp; Indicators '!L165*'2. Results'!$F28))))</f>
        <v>0</v>
      </c>
      <c r="P28" s="487"/>
      <c r="Q28" s="488"/>
      <c r="R28" s="486">
        <f>IF($F28&gt;$G28,"You exceeded the max. Possible units",('3. Scoring &amp; Indicators '!P165*(1-EXP(-'3. Scoring &amp; Indicators '!O165*'2. Results'!$F28))))</f>
        <v>0</v>
      </c>
      <c r="S28" s="487"/>
      <c r="T28" s="488"/>
      <c r="U28" s="460">
        <f>IF(F28&gt;G28,"You exceeded the max. Possible units",('3. Scoring &amp; Indicators '!S165*(1-EXP(-'3. Scoring &amp; Indicators '!R165*'2. Results'!$F28))))</f>
        <v>0</v>
      </c>
      <c r="V28" s="461"/>
      <c r="W28" s="246" t="str">
        <f t="shared" si="1"/>
        <v>NO ASSETS USED</v>
      </c>
      <c r="X28" s="242"/>
      <c r="Y28" s="2"/>
      <c r="Z28" s="2"/>
      <c r="AA28" s="2"/>
    </row>
    <row r="29" spans="2:27" x14ac:dyDescent="0.25">
      <c r="B29" s="485"/>
      <c r="C29" s="243" t="str">
        <f>'3. Scoring &amp; Indicators '!D32</f>
        <v>Trees</v>
      </c>
      <c r="D29" s="57">
        <v>16</v>
      </c>
      <c r="E29" s="83">
        <f t="shared" si="0"/>
        <v>0</v>
      </c>
      <c r="F29" s="92"/>
      <c r="G29" s="245">
        <f>'4. Cap mechanism'!E35</f>
        <v>40</v>
      </c>
      <c r="H29" s="486">
        <f>IF(F29&gt;G29,"You exceeded the max. Possible units",('3. Scoring &amp; Indicators '!G166*(1-EXP(-'3. Scoring &amp; Indicators '!E166*'2. Results'!F29))))</f>
        <v>0</v>
      </c>
      <c r="I29" s="487"/>
      <c r="J29" s="487"/>
      <c r="K29" s="488"/>
      <c r="L29" s="486">
        <f>IF($F29&gt;$G29,"You exceeded the max. Possible units",('3. Scoring &amp; Indicators '!J166*(1-EXP(-'3. Scoring &amp; Indicators '!I166*'2. Results'!$F29))))</f>
        <v>0</v>
      </c>
      <c r="M29" s="487"/>
      <c r="N29" s="488"/>
      <c r="O29" s="486">
        <f>IF($F29&gt;$G29,"You exceeded the max. Possible units",('3. Scoring &amp; Indicators '!M166*(1-EXP(-'3. Scoring &amp; Indicators '!L166*'2. Results'!$F29))))</f>
        <v>0</v>
      </c>
      <c r="P29" s="487"/>
      <c r="Q29" s="488"/>
      <c r="R29" s="486">
        <f>IF($F29&gt;$G29,"You exceeded the max. Possible units",('3. Scoring &amp; Indicators '!P166*(1-EXP(-'3. Scoring &amp; Indicators '!O166*'2. Results'!$F29))))</f>
        <v>0</v>
      </c>
      <c r="S29" s="487"/>
      <c r="T29" s="488"/>
      <c r="U29" s="460">
        <f>IF(F29&gt;G29,"You exceeded the max. Possible units",('3. Scoring &amp; Indicators '!S166*(1-EXP(-'3. Scoring &amp; Indicators '!R166*'2. Results'!$F29))))</f>
        <v>0</v>
      </c>
      <c r="V29" s="461"/>
      <c r="W29" s="246" t="str">
        <f t="shared" si="1"/>
        <v>NO ASSETS USED</v>
      </c>
      <c r="X29" s="242"/>
      <c r="Y29" s="2"/>
      <c r="Z29" s="2"/>
      <c r="AA29" s="2"/>
    </row>
    <row r="30" spans="2:27" x14ac:dyDescent="0.25">
      <c r="B30" s="484" t="s">
        <v>27</v>
      </c>
      <c r="C30" s="243" t="str">
        <f>'3. Scoring &amp; Indicators '!D33</f>
        <v>Pedestrian Paving</v>
      </c>
      <c r="D30" s="57">
        <v>4</v>
      </c>
      <c r="E30" s="83">
        <f t="shared" si="0"/>
        <v>0</v>
      </c>
      <c r="F30" s="92"/>
      <c r="G30" s="245">
        <f>'4. Cap mechanism'!E36</f>
        <v>1664</v>
      </c>
      <c r="H30" s="486">
        <f>IF(F30&gt;G30,"You exceeded the max. Possible units",('3. Scoring &amp; Indicators '!G167*(1-EXP(-'3. Scoring &amp; Indicators '!E167*'2. Results'!F30))))</f>
        <v>0</v>
      </c>
      <c r="I30" s="487"/>
      <c r="J30" s="487"/>
      <c r="K30" s="488"/>
      <c r="L30" s="486">
        <f>IF($F30&gt;$G30,"You exceeded the max. Possible units",('3. Scoring &amp; Indicators '!J167*(1-EXP(-'3. Scoring &amp; Indicators '!I167*'2. Results'!$F30))))</f>
        <v>0</v>
      </c>
      <c r="M30" s="487"/>
      <c r="N30" s="488"/>
      <c r="O30" s="486">
        <f>IF($F30&gt;$G30,"You exceeded the max. Possible units",('3. Scoring &amp; Indicators '!M167*(1-EXP(-'3. Scoring &amp; Indicators '!L167*'2. Results'!$F30))))</f>
        <v>0</v>
      </c>
      <c r="P30" s="487"/>
      <c r="Q30" s="488"/>
      <c r="R30" s="486">
        <f>IF($F30&gt;$G30,"You exceeded the max. Possible units",('3. Scoring &amp; Indicators '!P167*(1-EXP(-'3. Scoring &amp; Indicators '!O167*'2. Results'!$F30))))</f>
        <v>0</v>
      </c>
      <c r="S30" s="487"/>
      <c r="T30" s="488"/>
      <c r="U30" s="460">
        <f>IF(F30&gt;G30,"You exceeded the max. Possible units",('3. Scoring &amp; Indicators '!S167*(1-EXP(-'3. Scoring &amp; Indicators '!R167*'2. Results'!$F30))))</f>
        <v>0</v>
      </c>
      <c r="V30" s="461"/>
      <c r="W30" s="246" t="str">
        <f t="shared" si="1"/>
        <v>NO ASSETS USED</v>
      </c>
      <c r="X30" s="242"/>
      <c r="Y30" s="2"/>
      <c r="Z30" s="2"/>
      <c r="AA30" s="2"/>
    </row>
    <row r="31" spans="2:27" x14ac:dyDescent="0.25">
      <c r="B31" s="485"/>
      <c r="C31" s="243" t="str">
        <f>'3. Scoring &amp; Indicators '!D34</f>
        <v>Parking</v>
      </c>
      <c r="D31" s="57">
        <v>72</v>
      </c>
      <c r="E31" s="83">
        <f t="shared" si="0"/>
        <v>0</v>
      </c>
      <c r="F31" s="92"/>
      <c r="G31" s="245">
        <f>'4. Cap mechanism'!E37</f>
        <v>92</v>
      </c>
      <c r="H31" s="486">
        <f>IF(F31&gt;G31,"You exceeded the max. Possible units",('3. Scoring &amp; Indicators '!G168*(1-EXP(-'3. Scoring &amp; Indicators '!E168*'2. Results'!F31))))</f>
        <v>0</v>
      </c>
      <c r="I31" s="487"/>
      <c r="J31" s="487"/>
      <c r="K31" s="488"/>
      <c r="L31" s="486">
        <f>IF($F31&gt;$G31,"You exceeded the max. Possible units",('3. Scoring &amp; Indicators '!J168*(1-EXP(-'3. Scoring &amp; Indicators '!I168*'2. Results'!$F31))))</f>
        <v>0</v>
      </c>
      <c r="M31" s="487"/>
      <c r="N31" s="488"/>
      <c r="O31" s="486">
        <f>IF($F31&gt;$G31,"You exceeded the max. Possible units",('3. Scoring &amp; Indicators '!M168*(1-EXP(-'3. Scoring &amp; Indicators '!L168*'2. Results'!$F31))))</f>
        <v>0</v>
      </c>
      <c r="P31" s="487"/>
      <c r="Q31" s="488"/>
      <c r="R31" s="486">
        <f>IF($F31&gt;$G31,"You exceeded the max. Possible units",('3. Scoring &amp; Indicators '!P168*(1-EXP(-'3. Scoring &amp; Indicators '!O168*'2. Results'!$F31))))</f>
        <v>0</v>
      </c>
      <c r="S31" s="487"/>
      <c r="T31" s="488"/>
      <c r="U31" s="460">
        <f>IF(F31&gt;G31,"You exceeded the max. Possible units",('3. Scoring &amp; Indicators '!S168*(1-EXP(-'3. Scoring &amp; Indicators '!R168*'2. Results'!$F31))))</f>
        <v>0</v>
      </c>
      <c r="V31" s="461"/>
      <c r="W31" s="246" t="str">
        <f t="shared" si="1"/>
        <v>NO ASSETS USED</v>
      </c>
      <c r="X31" s="242"/>
      <c r="Y31" s="2"/>
      <c r="Z31" s="2"/>
      <c r="AA31" s="2"/>
    </row>
    <row r="32" spans="2:27" x14ac:dyDescent="0.25">
      <c r="B32" s="484" t="s">
        <v>30</v>
      </c>
      <c r="C32" s="243" t="str">
        <f>'3. Scoring &amp; Indicators '!D35</f>
        <v>Mixed-use Building</v>
      </c>
      <c r="D32" s="57">
        <v>280</v>
      </c>
      <c r="E32" s="83">
        <f t="shared" si="0"/>
        <v>0</v>
      </c>
      <c r="F32" s="92"/>
      <c r="G32" s="245">
        <f>'4. Cap mechanism'!E38</f>
        <v>1</v>
      </c>
      <c r="H32" s="486">
        <f>IF(F32&gt;G32,"You exceeded the max. Possible units",('3. Scoring &amp; Indicators '!G169*(1-EXP(-'3. Scoring &amp; Indicators '!E169*'2. Results'!F32))))</f>
        <v>0</v>
      </c>
      <c r="I32" s="487"/>
      <c r="J32" s="487"/>
      <c r="K32" s="488"/>
      <c r="L32" s="486">
        <f>IF($F32&gt;$G32,"You exceeded the max. Possible units",('3. Scoring &amp; Indicators '!J169*(1-EXP(-'3. Scoring &amp; Indicators '!I169*'2. Results'!$F32))))</f>
        <v>0</v>
      </c>
      <c r="M32" s="487"/>
      <c r="N32" s="488"/>
      <c r="O32" s="486">
        <f>IF($F32&gt;$G32,"You exceeded the max. Possible units",('3. Scoring &amp; Indicators '!M169*(1-EXP(-'3. Scoring &amp; Indicators '!L169*'2. Results'!$F32))))</f>
        <v>0</v>
      </c>
      <c r="P32" s="487"/>
      <c r="Q32" s="488"/>
      <c r="R32" s="486">
        <f>IF($F32&gt;$G32,"You exceeded the max. Possible units",('3. Scoring &amp; Indicators '!P169*(1-EXP(-'3. Scoring &amp; Indicators '!O169*'2. Results'!$F32))))</f>
        <v>0</v>
      </c>
      <c r="S32" s="487"/>
      <c r="T32" s="488"/>
      <c r="U32" s="460">
        <f>IF(F32&gt;G32,"You exceeded the max. Possible units",('3. Scoring &amp; Indicators '!S169*(1-EXP(-'3. Scoring &amp; Indicators '!R169*'2. Results'!$F32))))</f>
        <v>0</v>
      </c>
      <c r="V32" s="461"/>
      <c r="W32" s="246" t="str">
        <f t="shared" si="1"/>
        <v>NO ASSETS USED</v>
      </c>
      <c r="X32" s="242"/>
      <c r="Y32" s="2"/>
      <c r="Z32" s="2"/>
      <c r="AA32" s="2"/>
    </row>
    <row r="33" spans="2:27" x14ac:dyDescent="0.25">
      <c r="B33" s="485"/>
      <c r="C33" s="243" t="str">
        <f>'3. Scoring &amp; Indicators '!D36</f>
        <v>Coffee Shop</v>
      </c>
      <c r="D33" s="57">
        <v>64</v>
      </c>
      <c r="E33" s="83">
        <f t="shared" si="0"/>
        <v>0</v>
      </c>
      <c r="F33" s="92"/>
      <c r="G33" s="245">
        <f>'4. Cap mechanism'!E39</f>
        <v>1</v>
      </c>
      <c r="H33" s="486">
        <f>IF(F33&gt;G33,"You exceeded the max. Possible units",('3. Scoring &amp; Indicators '!G170*(1-EXP(-'3. Scoring &amp; Indicators '!E170*'2. Results'!F33))))</f>
        <v>0</v>
      </c>
      <c r="I33" s="487"/>
      <c r="J33" s="487"/>
      <c r="K33" s="488"/>
      <c r="L33" s="486">
        <f>IF($F33&gt;$G33,"You exceeded the max. Possible units",('3. Scoring &amp; Indicators '!J170*(1-EXP(-'3. Scoring &amp; Indicators '!I170*'2. Results'!$F33))))</f>
        <v>0</v>
      </c>
      <c r="M33" s="487"/>
      <c r="N33" s="488"/>
      <c r="O33" s="486">
        <f>IF($F33&gt;$G33,"You exceeded the max. Possible units",('3. Scoring &amp; Indicators '!M170*(1-EXP(-'3. Scoring &amp; Indicators '!L170*'2. Results'!$F33))))</f>
        <v>0</v>
      </c>
      <c r="P33" s="487"/>
      <c r="Q33" s="488"/>
      <c r="R33" s="486">
        <f>IF($F33&gt;$G33,"You exceeded the max. Possible units",('3. Scoring &amp; Indicators '!P170*(1-EXP(-'3. Scoring &amp; Indicators '!O170*'2. Results'!$F33))))</f>
        <v>0</v>
      </c>
      <c r="S33" s="487"/>
      <c r="T33" s="488"/>
      <c r="U33" s="460">
        <f>IF(F33&gt;G33,"You exceeded the max. Possible units",('3. Scoring &amp; Indicators '!S170*(1-EXP(-'3. Scoring &amp; Indicators '!R170*'2. Results'!$F33))))</f>
        <v>0</v>
      </c>
      <c r="V33" s="461"/>
      <c r="W33" s="246" t="str">
        <f t="shared" si="1"/>
        <v>NO ASSETS USED</v>
      </c>
      <c r="X33" s="242"/>
      <c r="Y33" s="2"/>
      <c r="Z33" s="2"/>
      <c r="AA33" s="2"/>
    </row>
    <row r="34" spans="2:27" ht="30.6" customHeight="1" thickBot="1" x14ac:dyDescent="0.3">
      <c r="D34" s="7" t="s">
        <v>360</v>
      </c>
      <c r="E34" s="244">
        <f>SUM(E9:E33)</f>
        <v>0</v>
      </c>
      <c r="F34" s="453" t="s">
        <v>399</v>
      </c>
      <c r="G34" s="454"/>
      <c r="H34" s="455">
        <f>(SUM(H9:K33))*H35</f>
        <v>0</v>
      </c>
      <c r="I34" s="455"/>
      <c r="J34" s="455"/>
      <c r="K34" s="456"/>
      <c r="L34" s="457">
        <f>(SUM(L9:N33))*L35</f>
        <v>0</v>
      </c>
      <c r="M34" s="458"/>
      <c r="N34" s="459"/>
      <c r="O34" s="457">
        <f>(SUM(O9:Q33))*O35</f>
        <v>0</v>
      </c>
      <c r="P34" s="458"/>
      <c r="Q34" s="459"/>
      <c r="R34" s="457">
        <f>(SUM(R9:T33))*R35</f>
        <v>0</v>
      </c>
      <c r="S34" s="458"/>
      <c r="T34" s="459"/>
      <c r="U34" s="457">
        <f>(SUM(U9:V33))*U35</f>
        <v>0</v>
      </c>
      <c r="V34" s="459"/>
      <c r="W34" s="247">
        <f>SUM(H34:V34)</f>
        <v>0</v>
      </c>
      <c r="X34" s="247">
        <f>SUM(W9:W33)</f>
        <v>0</v>
      </c>
    </row>
    <row r="35" spans="2:27" ht="25.15" customHeight="1" x14ac:dyDescent="0.25">
      <c r="E35" s="476" t="s">
        <v>382</v>
      </c>
      <c r="F35" s="477"/>
      <c r="G35" s="248">
        <f>SUM(H35:V35)</f>
        <v>1</v>
      </c>
      <c r="H35" s="478">
        <v>0.2</v>
      </c>
      <c r="I35" s="479"/>
      <c r="J35" s="479"/>
      <c r="K35" s="480"/>
      <c r="L35" s="481">
        <v>0.2</v>
      </c>
      <c r="M35" s="482"/>
      <c r="N35" s="483"/>
      <c r="O35" s="478">
        <v>0.2</v>
      </c>
      <c r="P35" s="479"/>
      <c r="Q35" s="480"/>
      <c r="R35" s="478">
        <v>0.2</v>
      </c>
      <c r="S35" s="479"/>
      <c r="T35" s="480"/>
      <c r="U35" s="478">
        <v>0.2</v>
      </c>
      <c r="V35" s="480"/>
      <c r="W35" s="462" t="s">
        <v>287</v>
      </c>
      <c r="X35" s="463"/>
    </row>
    <row r="36" spans="2:27" ht="40.9" customHeight="1" thickBot="1" x14ac:dyDescent="0.3">
      <c r="F36" s="466" t="str">
        <f>H7</f>
        <v>OUTCOMES CATEGORY</v>
      </c>
      <c r="G36" s="467"/>
      <c r="H36" s="468" t="str">
        <f>H8</f>
        <v>FOOD SECURITY</v>
      </c>
      <c r="I36" s="469"/>
      <c r="J36" s="469"/>
      <c r="K36" s="470"/>
      <c r="L36" s="471" t="str">
        <f>L8</f>
        <v>CLIMATE CHANGE MITIGATION/ADAPTATION</v>
      </c>
      <c r="M36" s="472"/>
      <c r="N36" s="473"/>
      <c r="O36" s="468" t="str">
        <f>O8</f>
        <v>ECONOMIC DEVELOPMENT</v>
      </c>
      <c r="P36" s="469"/>
      <c r="Q36" s="470"/>
      <c r="R36" s="468" t="str">
        <f>R8</f>
        <v>BIODIVERSITY</v>
      </c>
      <c r="S36" s="469"/>
      <c r="T36" s="470"/>
      <c r="U36" s="474" t="str">
        <f>U8</f>
        <v>LIVABILITY</v>
      </c>
      <c r="V36" s="475"/>
      <c r="W36" s="464"/>
      <c r="X36" s="465"/>
    </row>
    <row r="37" spans="2:27" ht="21" customHeight="1" x14ac:dyDescent="0.25"/>
    <row r="41" spans="2:27" x14ac:dyDescent="0.25">
      <c r="T41" s="48"/>
      <c r="U41" s="48"/>
      <c r="V41" s="48"/>
      <c r="W41" s="48"/>
    </row>
    <row r="42" spans="2:27" x14ac:dyDescent="0.25">
      <c r="T42" s="48"/>
      <c r="U42" s="48"/>
      <c r="V42" s="48"/>
    </row>
    <row r="43" spans="2:27" x14ac:dyDescent="0.25">
      <c r="T43" s="48"/>
      <c r="U43" s="48"/>
      <c r="V43" s="48"/>
    </row>
    <row r="44" spans="2:27" ht="23.45" customHeight="1" x14ac:dyDescent="0.25">
      <c r="T44" s="48"/>
      <c r="U44" s="48"/>
      <c r="V44" s="48"/>
      <c r="W44" s="48"/>
    </row>
    <row r="45" spans="2:27" x14ac:dyDescent="0.25">
      <c r="T45" s="48"/>
      <c r="U45" s="48"/>
      <c r="V45" s="48"/>
      <c r="W45" s="48"/>
    </row>
    <row r="46" spans="2:27" x14ac:dyDescent="0.25">
      <c r="T46" s="48"/>
      <c r="U46" s="48"/>
      <c r="V46" s="48"/>
      <c r="W46" s="48"/>
    </row>
    <row r="47" spans="2:27" x14ac:dyDescent="0.25">
      <c r="T47" s="48"/>
      <c r="U47" s="48"/>
      <c r="V47" s="48"/>
      <c r="W47" s="48"/>
    </row>
    <row r="48" spans="2:27" x14ac:dyDescent="0.25">
      <c r="T48" s="48"/>
      <c r="U48" s="48"/>
      <c r="V48" s="48"/>
      <c r="W48" s="48"/>
    </row>
    <row r="49" spans="20:23" ht="32.450000000000003" customHeight="1" x14ac:dyDescent="0.25">
      <c r="T49" s="48"/>
      <c r="U49" s="48"/>
      <c r="V49" s="48"/>
      <c r="W49" s="48"/>
    </row>
  </sheetData>
  <mergeCells count="171">
    <mergeCell ref="G7:G8"/>
    <mergeCell ref="H7:V7"/>
    <mergeCell ref="W7:W8"/>
    <mergeCell ref="H8:K8"/>
    <mergeCell ref="L8:N8"/>
    <mergeCell ref="O8:Q8"/>
    <mergeCell ref="R8:T8"/>
    <mergeCell ref="U8:V8"/>
    <mergeCell ref="B1:M2"/>
    <mergeCell ref="B6:G6"/>
    <mergeCell ref="H6:I6"/>
    <mergeCell ref="J6:K6"/>
    <mergeCell ref="B7:B8"/>
    <mergeCell ref="C7:C8"/>
    <mergeCell ref="D7:D8"/>
    <mergeCell ref="E7:E8"/>
    <mergeCell ref="F7:F8"/>
    <mergeCell ref="J5:K5"/>
    <mergeCell ref="H5:I5"/>
    <mergeCell ref="U10:V10"/>
    <mergeCell ref="H11:K11"/>
    <mergeCell ref="L11:N11"/>
    <mergeCell ref="O11:Q11"/>
    <mergeCell ref="R11:T11"/>
    <mergeCell ref="U11:V11"/>
    <mergeCell ref="B9:B11"/>
    <mergeCell ref="H9:K9"/>
    <mergeCell ref="L9:N9"/>
    <mergeCell ref="O9:Q9"/>
    <mergeCell ref="R9:T9"/>
    <mergeCell ref="U9:V9"/>
    <mergeCell ref="H10:K10"/>
    <mergeCell ref="L10:N10"/>
    <mergeCell ref="O10:Q10"/>
    <mergeCell ref="R10:T10"/>
    <mergeCell ref="B16:B19"/>
    <mergeCell ref="H16:K16"/>
    <mergeCell ref="L16:N16"/>
    <mergeCell ref="O16:Q16"/>
    <mergeCell ref="R16:T16"/>
    <mergeCell ref="U13:V13"/>
    <mergeCell ref="H14:K14"/>
    <mergeCell ref="L14:N14"/>
    <mergeCell ref="O14:Q14"/>
    <mergeCell ref="R14:T14"/>
    <mergeCell ref="U14:V14"/>
    <mergeCell ref="B12:B15"/>
    <mergeCell ref="H12:K12"/>
    <mergeCell ref="L12:N12"/>
    <mergeCell ref="O12:Q12"/>
    <mergeCell ref="R12:T12"/>
    <mergeCell ref="U12:V12"/>
    <mergeCell ref="H13:K13"/>
    <mergeCell ref="L13:N13"/>
    <mergeCell ref="O13:Q13"/>
    <mergeCell ref="R13:T13"/>
    <mergeCell ref="U16:V16"/>
    <mergeCell ref="H17:K17"/>
    <mergeCell ref="L17:N17"/>
    <mergeCell ref="O17:Q17"/>
    <mergeCell ref="R17:T17"/>
    <mergeCell ref="U17:V17"/>
    <mergeCell ref="H15:K15"/>
    <mergeCell ref="L15:N15"/>
    <mergeCell ref="O15:Q15"/>
    <mergeCell ref="R15:T15"/>
    <mergeCell ref="U15:V15"/>
    <mergeCell ref="H18:K18"/>
    <mergeCell ref="L18:N18"/>
    <mergeCell ref="O18:Q18"/>
    <mergeCell ref="R18:T18"/>
    <mergeCell ref="U18:V18"/>
    <mergeCell ref="H19:K19"/>
    <mergeCell ref="L19:N19"/>
    <mergeCell ref="O19:Q19"/>
    <mergeCell ref="R19:T19"/>
    <mergeCell ref="U19:V19"/>
    <mergeCell ref="U21:V21"/>
    <mergeCell ref="B22:B25"/>
    <mergeCell ref="H22:K22"/>
    <mergeCell ref="L22:N22"/>
    <mergeCell ref="O22:Q22"/>
    <mergeCell ref="R22:T22"/>
    <mergeCell ref="U22:V22"/>
    <mergeCell ref="H23:K23"/>
    <mergeCell ref="L23:N23"/>
    <mergeCell ref="O23:Q23"/>
    <mergeCell ref="B20:B21"/>
    <mergeCell ref="H20:K20"/>
    <mergeCell ref="L20:N20"/>
    <mergeCell ref="O20:Q20"/>
    <mergeCell ref="R20:T20"/>
    <mergeCell ref="U20:V20"/>
    <mergeCell ref="H21:K21"/>
    <mergeCell ref="L21:N21"/>
    <mergeCell ref="O21:Q21"/>
    <mergeCell ref="R21:T21"/>
    <mergeCell ref="B26:B29"/>
    <mergeCell ref="H26:K26"/>
    <mergeCell ref="L26:N26"/>
    <mergeCell ref="O26:Q26"/>
    <mergeCell ref="R26:T26"/>
    <mergeCell ref="R23:T23"/>
    <mergeCell ref="U23:V23"/>
    <mergeCell ref="H24:K24"/>
    <mergeCell ref="L24:N24"/>
    <mergeCell ref="O24:Q24"/>
    <mergeCell ref="R24:T24"/>
    <mergeCell ref="U24:V24"/>
    <mergeCell ref="U26:V26"/>
    <mergeCell ref="H27:K27"/>
    <mergeCell ref="L27:N27"/>
    <mergeCell ref="O27:Q27"/>
    <mergeCell ref="R27:T27"/>
    <mergeCell ref="U27:V27"/>
    <mergeCell ref="H25:K25"/>
    <mergeCell ref="L25:N25"/>
    <mergeCell ref="O25:Q25"/>
    <mergeCell ref="R25:T25"/>
    <mergeCell ref="U25:V25"/>
    <mergeCell ref="H28:K28"/>
    <mergeCell ref="L28:N28"/>
    <mergeCell ref="O28:Q28"/>
    <mergeCell ref="R28:T28"/>
    <mergeCell ref="U28:V28"/>
    <mergeCell ref="H29:K29"/>
    <mergeCell ref="L29:N29"/>
    <mergeCell ref="O29:Q29"/>
    <mergeCell ref="R29:T29"/>
    <mergeCell ref="U29:V29"/>
    <mergeCell ref="B30:B31"/>
    <mergeCell ref="H30:K30"/>
    <mergeCell ref="L30:N30"/>
    <mergeCell ref="O30:Q30"/>
    <mergeCell ref="R30:T30"/>
    <mergeCell ref="U30:V30"/>
    <mergeCell ref="H31:K31"/>
    <mergeCell ref="L31:N31"/>
    <mergeCell ref="O31:Q31"/>
    <mergeCell ref="R31:T31"/>
    <mergeCell ref="B32:B33"/>
    <mergeCell ref="H32:K32"/>
    <mergeCell ref="L32:N32"/>
    <mergeCell ref="O32:Q32"/>
    <mergeCell ref="R32:T32"/>
    <mergeCell ref="U32:V32"/>
    <mergeCell ref="H33:K33"/>
    <mergeCell ref="L33:N33"/>
    <mergeCell ref="O33:Q33"/>
    <mergeCell ref="R33:T33"/>
    <mergeCell ref="U33:V33"/>
    <mergeCell ref="F34:G34"/>
    <mergeCell ref="H34:K34"/>
    <mergeCell ref="L34:N34"/>
    <mergeCell ref="O34:Q34"/>
    <mergeCell ref="R34:T34"/>
    <mergeCell ref="U34:V34"/>
    <mergeCell ref="U31:V31"/>
    <mergeCell ref="W35:X36"/>
    <mergeCell ref="F36:G36"/>
    <mergeCell ref="H36:K36"/>
    <mergeCell ref="L36:N36"/>
    <mergeCell ref="O36:Q36"/>
    <mergeCell ref="R36:T36"/>
    <mergeCell ref="U36:V36"/>
    <mergeCell ref="E35:F35"/>
    <mergeCell ref="H35:K35"/>
    <mergeCell ref="L35:N35"/>
    <mergeCell ref="O35:Q35"/>
    <mergeCell ref="R35:T35"/>
    <mergeCell ref="U35:V35"/>
  </mergeCells>
  <conditionalFormatting sqref="H6">
    <cfRule type="containsText" dxfId="2" priority="1" operator="containsText" text="There is no more area left">
      <formula>NOT(ISERROR(SEARCH("There is no more area left",H6)))</formula>
    </cfRule>
  </conditionalFormatting>
  <conditionalFormatting sqref="J6">
    <cfRule type="containsText" dxfId="1" priority="2" operator="containsText" text="There is no more area left">
      <formula>NOT(ISERROR(SEARCH("There is no more area left",J6)))</formula>
    </cfRule>
  </conditionalFormatting>
  <conditionalFormatting sqref="W9:W33">
    <cfRule type="containsText" dxfId="0" priority="3" operator="containsText" text="NO ASSETS USED">
      <formula>NOT(ISERROR(SEARCH("NO ASSETS USED",W9)))</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DE125-B459-4390-80C6-598BF8EBCD2D}">
  <dimension ref="A1:AC205"/>
  <sheetViews>
    <sheetView topLeftCell="B27" zoomScale="85" zoomScaleNormal="85" workbookViewId="0">
      <selection activeCell="H46" sqref="H46"/>
    </sheetView>
  </sheetViews>
  <sheetFormatPr defaultColWidth="8.85546875" defaultRowHeight="15" x14ac:dyDescent="0.25"/>
  <cols>
    <col min="1" max="1" width="3.28515625" style="8" customWidth="1"/>
    <col min="2" max="2" width="14.28515625" customWidth="1"/>
    <col min="3" max="3" width="3.28515625" customWidth="1"/>
    <col min="4" max="4" width="23.28515625" style="6" customWidth="1"/>
    <col min="5" max="5" width="13.5703125" customWidth="1"/>
    <col min="6" max="6" width="13.42578125" customWidth="1"/>
    <col min="7" max="7" width="10" customWidth="1"/>
    <col min="8" max="8" width="9.28515625" customWidth="1"/>
    <col min="9" max="9" width="14" customWidth="1"/>
    <col min="10" max="10" width="10.28515625" customWidth="1"/>
    <col min="11" max="11" width="16.140625" customWidth="1"/>
    <col min="12" max="12" width="14.140625" customWidth="1"/>
    <col min="13" max="13" width="16.140625" customWidth="1"/>
    <col min="14" max="14" width="17.140625" customWidth="1"/>
    <col min="15" max="15" width="13.5703125" style="35" customWidth="1"/>
    <col min="16" max="16" width="12.42578125" style="35" customWidth="1"/>
    <col min="17" max="17" width="9.85546875" style="35" customWidth="1"/>
    <col min="18" max="18" width="16.5703125" customWidth="1"/>
    <col min="19" max="19" width="11.85546875" customWidth="1"/>
    <col min="20" max="20" width="12.7109375" customWidth="1"/>
    <col min="21" max="21" width="19.42578125" customWidth="1"/>
    <col min="22" max="22" width="16.42578125" customWidth="1"/>
    <col min="23" max="23" width="35.85546875" customWidth="1"/>
    <col min="24" max="24" width="38.42578125" customWidth="1"/>
    <col min="25" max="25" width="35.28515625" customWidth="1"/>
    <col min="26" max="26" width="49" customWidth="1"/>
    <col min="27" max="27" width="52.140625" customWidth="1"/>
    <col min="34" max="34" width="4.7109375" customWidth="1"/>
    <col min="35" max="35" width="16.140625" customWidth="1"/>
  </cols>
  <sheetData>
    <row r="1" spans="2:25" ht="14.45" customHeight="1" x14ac:dyDescent="0.25">
      <c r="B1" s="362" t="s">
        <v>289</v>
      </c>
      <c r="C1" s="362"/>
      <c r="D1" s="362"/>
      <c r="E1" s="362"/>
      <c r="F1" s="362"/>
      <c r="G1" s="362"/>
      <c r="H1" s="362"/>
      <c r="I1" s="362"/>
      <c r="J1" s="362"/>
      <c r="K1" s="362"/>
      <c r="O1"/>
      <c r="P1"/>
      <c r="Q1"/>
    </row>
    <row r="2" spans="2:25" ht="39.6" customHeight="1" thickBot="1" x14ac:dyDescent="0.3">
      <c r="B2" s="362"/>
      <c r="C2" s="362"/>
      <c r="D2" s="362"/>
      <c r="E2" s="362"/>
      <c r="F2" s="362"/>
      <c r="G2" s="362"/>
      <c r="H2" s="362"/>
      <c r="I2" s="362"/>
      <c r="J2" s="362"/>
      <c r="K2" s="362"/>
      <c r="O2"/>
      <c r="P2"/>
      <c r="Q2"/>
    </row>
    <row r="3" spans="2:25" ht="14.45" customHeight="1" thickBot="1" x14ac:dyDescent="0.3">
      <c r="B3" s="91"/>
      <c r="C3" s="55" t="s">
        <v>186</v>
      </c>
      <c r="D3" s="59"/>
      <c r="E3" s="93"/>
      <c r="O3"/>
      <c r="P3"/>
      <c r="Q3"/>
    </row>
    <row r="4" spans="2:25" ht="14.45" customHeight="1" x14ac:dyDescent="0.25">
      <c r="B4" s="323"/>
      <c r="C4" s="323"/>
      <c r="D4" s="323"/>
      <c r="E4" s="323"/>
      <c r="F4" s="323"/>
      <c r="G4" s="323"/>
      <c r="H4" s="323"/>
      <c r="O4"/>
      <c r="P4"/>
      <c r="Q4"/>
    </row>
    <row r="5" spans="2:25" ht="15" customHeight="1" x14ac:dyDescent="0.25">
      <c r="B5" s="323"/>
      <c r="C5" s="323"/>
      <c r="D5" s="323"/>
      <c r="E5" s="323"/>
      <c r="F5" s="323"/>
      <c r="G5" s="323"/>
      <c r="H5" s="323"/>
      <c r="O5"/>
      <c r="P5"/>
      <c r="Q5"/>
    </row>
    <row r="6" spans="2:25" ht="15.75" thickBot="1" x14ac:dyDescent="0.3">
      <c r="O6"/>
      <c r="P6"/>
      <c r="Q6"/>
    </row>
    <row r="7" spans="2:25" ht="16.149999999999999" customHeight="1" thickBot="1" x14ac:dyDescent="0.3">
      <c r="B7" s="363" t="s">
        <v>298</v>
      </c>
      <c r="C7" s="364"/>
      <c r="D7" s="365"/>
      <c r="E7" s="320" t="s">
        <v>406</v>
      </c>
      <c r="F7" s="321"/>
      <c r="G7" s="321"/>
      <c r="H7" s="321"/>
      <c r="I7" s="321"/>
      <c r="J7" s="321"/>
      <c r="K7" s="321"/>
      <c r="L7" s="321"/>
      <c r="M7" s="321"/>
      <c r="N7" s="321"/>
      <c r="O7" s="321"/>
      <c r="P7" s="321"/>
      <c r="Q7" s="321"/>
      <c r="R7" s="321"/>
      <c r="S7" s="322"/>
    </row>
    <row r="8" spans="2:25" ht="16.149999999999999" customHeight="1" thickBot="1" x14ac:dyDescent="0.3">
      <c r="B8" s="366"/>
      <c r="C8" s="367"/>
      <c r="D8" s="367"/>
      <c r="E8" s="330" t="str">
        <f>U$174</f>
        <v>FOOD SECURITY</v>
      </c>
      <c r="F8" s="331"/>
      <c r="G8" s="331"/>
      <c r="H8" s="332"/>
      <c r="I8" s="333" t="str">
        <f>U$178</f>
        <v>CLIMATE CHANGE MITIGATION/ADAPTATION</v>
      </c>
      <c r="J8" s="334"/>
      <c r="K8" s="335"/>
      <c r="L8" s="330" t="str">
        <f>U$181</f>
        <v>ECONOMIC DEVELOPMENT</v>
      </c>
      <c r="M8" s="331"/>
      <c r="N8" s="332"/>
      <c r="O8" s="336" t="str">
        <f>U$184</f>
        <v>BIODIVERSITY</v>
      </c>
      <c r="P8" s="337"/>
      <c r="Q8" s="338"/>
      <c r="R8" s="330" t="str">
        <f>U$187</f>
        <v>LIVABILITY</v>
      </c>
      <c r="S8" s="332"/>
    </row>
    <row r="9" spans="2:25" ht="16.149999999999999" customHeight="1" thickBot="1" x14ac:dyDescent="0.3">
      <c r="B9" s="368"/>
      <c r="C9" s="369"/>
      <c r="D9" s="369"/>
      <c r="E9" s="370" t="s">
        <v>301</v>
      </c>
      <c r="F9" s="371"/>
      <c r="G9" s="371"/>
      <c r="H9" s="372"/>
      <c r="I9" s="379" t="s">
        <v>301</v>
      </c>
      <c r="J9" s="380"/>
      <c r="K9" s="381"/>
      <c r="L9" s="370" t="s">
        <v>301</v>
      </c>
      <c r="M9" s="371"/>
      <c r="N9" s="372"/>
      <c r="O9" s="370" t="s">
        <v>301</v>
      </c>
      <c r="P9" s="371"/>
      <c r="Q9" s="372"/>
      <c r="R9" s="370" t="s">
        <v>301</v>
      </c>
      <c r="S9" s="372"/>
      <c r="U9" s="382" t="s">
        <v>408</v>
      </c>
      <c r="V9" s="383"/>
      <c r="W9" s="383"/>
      <c r="X9" s="383"/>
      <c r="Y9" s="384"/>
    </row>
    <row r="10" spans="2:25" ht="45.6" customHeight="1" x14ac:dyDescent="0.25">
      <c r="B10" s="95" t="s">
        <v>404</v>
      </c>
      <c r="C10" s="96" t="s">
        <v>185</v>
      </c>
      <c r="D10" s="96" t="s">
        <v>403</v>
      </c>
      <c r="E10" s="27" t="str">
        <f>V$174</f>
        <v>1. Availability</v>
      </c>
      <c r="F10" s="7" t="str">
        <f>V$175</f>
        <v>2. Nutritional diversity and/or quality</v>
      </c>
      <c r="G10" s="7" t="str">
        <f>V$176</f>
        <v>3. Stability</v>
      </c>
      <c r="H10" s="28" t="str">
        <f>V$177</f>
        <v>4. Access</v>
      </c>
      <c r="I10" s="27" t="str">
        <f>V$178</f>
        <v>1. Net-Carbon sequestration/storage</v>
      </c>
      <c r="J10" s="7" t="str">
        <f>V$179</f>
        <v>2. GHG mitigator</v>
      </c>
      <c r="K10" s="28" t="str">
        <f>V$180</f>
        <v>3. Water efficiency or runoff mitigation</v>
      </c>
      <c r="L10" s="27" t="str">
        <f>V$181</f>
        <v>1. Employment generation</v>
      </c>
      <c r="M10" s="50" t="str">
        <f>V$182</f>
        <v>2. Circular Value Chain Impact</v>
      </c>
      <c r="N10" s="32" t="str">
        <f>V$183</f>
        <v>3. Technology and Innovation</v>
      </c>
      <c r="O10" s="52" t="str">
        <f>V$184</f>
        <v>1. Pollinators' vegetation support</v>
      </c>
      <c r="P10" s="53" t="str">
        <f>V$185</f>
        <v>2. Habitat conservation</v>
      </c>
      <c r="Q10" s="54" t="str">
        <f>V$186</f>
        <v>3. Habitat health
(Environmental stressors such as urban heat island, air, noise, water and light pollution)</v>
      </c>
      <c r="R10" s="52" t="str">
        <f>V$187</f>
        <v>1. Urban heat and microclimates regulation</v>
      </c>
      <c r="S10" s="54" t="str">
        <f>V$188</f>
        <v>2. Community building (Social interaction, leisure and education)</v>
      </c>
      <c r="U10" s="182" t="s">
        <v>253</v>
      </c>
      <c r="V10" s="183" t="s">
        <v>302</v>
      </c>
      <c r="W10" s="184"/>
      <c r="X10" s="184"/>
      <c r="Y10" s="185"/>
    </row>
    <row r="11" spans="2:25" ht="13.15" customHeight="1" x14ac:dyDescent="0.25">
      <c r="B11" s="385"/>
      <c r="C11" s="386"/>
      <c r="D11" s="386"/>
      <c r="E11" s="121"/>
      <c r="F11" s="120"/>
      <c r="G11" s="120"/>
      <c r="H11" s="120"/>
      <c r="I11" s="121"/>
      <c r="J11" s="120"/>
      <c r="K11" s="122"/>
      <c r="L11" s="121"/>
      <c r="M11" s="120"/>
      <c r="N11" s="122"/>
      <c r="O11" s="121"/>
      <c r="P11" s="120"/>
      <c r="Q11" s="122"/>
      <c r="R11" s="121"/>
      <c r="S11" s="122"/>
      <c r="U11" s="124" t="s">
        <v>254</v>
      </c>
      <c r="V11" s="11" t="s">
        <v>310</v>
      </c>
      <c r="Y11" s="125"/>
    </row>
    <row r="12" spans="2:25" x14ac:dyDescent="0.25">
      <c r="B12" s="373" t="s">
        <v>0</v>
      </c>
      <c r="C12" s="51">
        <v>1</v>
      </c>
      <c r="D12" s="14" t="s">
        <v>1</v>
      </c>
      <c r="E12" s="159">
        <v>3</v>
      </c>
      <c r="F12" s="160">
        <v>3</v>
      </c>
      <c r="G12" s="160">
        <v>3</v>
      </c>
      <c r="H12" s="161">
        <v>3</v>
      </c>
      <c r="I12" s="159">
        <v>5</v>
      </c>
      <c r="J12" s="160">
        <v>5</v>
      </c>
      <c r="K12" s="161">
        <v>5</v>
      </c>
      <c r="L12" s="159">
        <v>1</v>
      </c>
      <c r="M12" s="162">
        <v>1</v>
      </c>
      <c r="N12" s="163">
        <v>0</v>
      </c>
      <c r="O12" s="164">
        <v>4</v>
      </c>
      <c r="P12" s="165">
        <v>5</v>
      </c>
      <c r="Q12" s="166">
        <v>5</v>
      </c>
      <c r="R12" s="159">
        <v>5</v>
      </c>
      <c r="S12" s="161">
        <v>3</v>
      </c>
      <c r="U12" s="126"/>
      <c r="V12" s="11" t="s">
        <v>255</v>
      </c>
      <c r="Y12" s="125"/>
    </row>
    <row r="13" spans="2:25" ht="14.45" customHeight="1" x14ac:dyDescent="0.25">
      <c r="B13" s="374"/>
      <c r="C13" s="51">
        <v>2</v>
      </c>
      <c r="D13" s="15" t="s">
        <v>2</v>
      </c>
      <c r="E13" s="167">
        <v>2</v>
      </c>
      <c r="F13" s="168">
        <v>2</v>
      </c>
      <c r="G13" s="168">
        <v>2</v>
      </c>
      <c r="H13" s="169">
        <v>5</v>
      </c>
      <c r="I13" s="167">
        <v>4</v>
      </c>
      <c r="J13" s="168">
        <v>5</v>
      </c>
      <c r="K13" s="169">
        <v>5</v>
      </c>
      <c r="L13" s="167">
        <v>1</v>
      </c>
      <c r="M13" s="170">
        <v>1</v>
      </c>
      <c r="N13" s="171">
        <v>0</v>
      </c>
      <c r="O13" s="164">
        <v>4</v>
      </c>
      <c r="P13" s="165">
        <v>4</v>
      </c>
      <c r="Q13" s="166">
        <v>4</v>
      </c>
      <c r="R13" s="167">
        <v>3</v>
      </c>
      <c r="S13" s="169">
        <v>3</v>
      </c>
      <c r="U13" s="126"/>
      <c r="X13" s="72" t="s">
        <v>250</v>
      </c>
      <c r="Y13" s="125"/>
    </row>
    <row r="14" spans="2:25" x14ac:dyDescent="0.25">
      <c r="B14" s="375"/>
      <c r="C14" s="51">
        <v>3</v>
      </c>
      <c r="D14" s="15" t="s">
        <v>3</v>
      </c>
      <c r="E14" s="167">
        <v>1</v>
      </c>
      <c r="F14" s="168">
        <v>1</v>
      </c>
      <c r="G14" s="168">
        <v>1</v>
      </c>
      <c r="H14" s="169">
        <v>5</v>
      </c>
      <c r="I14" s="167">
        <v>1</v>
      </c>
      <c r="J14" s="168">
        <v>5</v>
      </c>
      <c r="K14" s="169">
        <v>4</v>
      </c>
      <c r="L14" s="167">
        <v>1</v>
      </c>
      <c r="M14" s="170">
        <v>1</v>
      </c>
      <c r="N14" s="171">
        <v>0</v>
      </c>
      <c r="O14" s="164">
        <v>3</v>
      </c>
      <c r="P14" s="165">
        <v>2</v>
      </c>
      <c r="Q14" s="166">
        <v>4</v>
      </c>
      <c r="R14" s="167">
        <v>1</v>
      </c>
      <c r="S14" s="169">
        <v>3</v>
      </c>
      <c r="U14" s="126"/>
      <c r="X14" t="s">
        <v>303</v>
      </c>
      <c r="Y14" s="125"/>
    </row>
    <row r="15" spans="2:25" ht="15" customHeight="1" x14ac:dyDescent="0.25">
      <c r="B15" s="376" t="s">
        <v>4</v>
      </c>
      <c r="C15" s="51">
        <v>4</v>
      </c>
      <c r="D15" s="15" t="s">
        <v>5</v>
      </c>
      <c r="E15" s="167">
        <v>4</v>
      </c>
      <c r="F15" s="168">
        <v>3</v>
      </c>
      <c r="G15" s="168">
        <v>5</v>
      </c>
      <c r="H15" s="169">
        <v>3</v>
      </c>
      <c r="I15" s="167">
        <v>1</v>
      </c>
      <c r="J15" s="168">
        <v>3</v>
      </c>
      <c r="K15" s="169">
        <v>5</v>
      </c>
      <c r="L15" s="167">
        <v>3</v>
      </c>
      <c r="M15" s="170">
        <v>3</v>
      </c>
      <c r="N15" s="171">
        <v>4</v>
      </c>
      <c r="O15" s="164">
        <v>2</v>
      </c>
      <c r="P15" s="165">
        <v>2</v>
      </c>
      <c r="Q15" s="166">
        <v>2</v>
      </c>
      <c r="R15" s="167">
        <v>0</v>
      </c>
      <c r="S15" s="169">
        <v>5</v>
      </c>
      <c r="U15" s="126"/>
      <c r="X15" t="s">
        <v>304</v>
      </c>
      <c r="Y15" s="125"/>
    </row>
    <row r="16" spans="2:25" ht="14.45" customHeight="1" x14ac:dyDescent="0.25">
      <c r="B16" s="374"/>
      <c r="C16" s="51">
        <v>5</v>
      </c>
      <c r="D16" s="15" t="s">
        <v>6</v>
      </c>
      <c r="E16" s="167">
        <v>1</v>
      </c>
      <c r="F16" s="168">
        <v>2</v>
      </c>
      <c r="G16" s="168">
        <v>1</v>
      </c>
      <c r="H16" s="169">
        <v>4</v>
      </c>
      <c r="I16" s="167">
        <v>1</v>
      </c>
      <c r="J16" s="168">
        <v>4</v>
      </c>
      <c r="K16" s="169">
        <v>4</v>
      </c>
      <c r="L16" s="167">
        <v>2</v>
      </c>
      <c r="M16" s="170">
        <v>2</v>
      </c>
      <c r="N16" s="171">
        <v>3</v>
      </c>
      <c r="O16" s="164">
        <v>2</v>
      </c>
      <c r="P16" s="165">
        <v>2</v>
      </c>
      <c r="Q16" s="166">
        <v>2</v>
      </c>
      <c r="R16" s="167">
        <v>1</v>
      </c>
      <c r="S16" s="169">
        <v>4</v>
      </c>
      <c r="U16" s="126"/>
      <c r="Y16" s="125"/>
    </row>
    <row r="17" spans="1:25" ht="15" customHeight="1" x14ac:dyDescent="0.25">
      <c r="A17" s="10" t="s">
        <v>33</v>
      </c>
      <c r="B17" s="374"/>
      <c r="C17" s="51">
        <v>6</v>
      </c>
      <c r="D17" s="15" t="s">
        <v>7</v>
      </c>
      <c r="E17" s="167">
        <v>3</v>
      </c>
      <c r="F17" s="168">
        <v>3</v>
      </c>
      <c r="G17" s="168">
        <v>1</v>
      </c>
      <c r="H17" s="169">
        <v>4</v>
      </c>
      <c r="I17" s="167">
        <v>2</v>
      </c>
      <c r="J17" s="168">
        <v>4</v>
      </c>
      <c r="K17" s="169">
        <v>3</v>
      </c>
      <c r="L17" s="167">
        <v>3</v>
      </c>
      <c r="M17" s="170">
        <v>3</v>
      </c>
      <c r="N17" s="171">
        <v>2</v>
      </c>
      <c r="O17" s="164">
        <v>3</v>
      </c>
      <c r="P17" s="165">
        <v>3</v>
      </c>
      <c r="Q17" s="166">
        <v>4</v>
      </c>
      <c r="R17" s="167">
        <v>3</v>
      </c>
      <c r="S17" s="169">
        <v>5</v>
      </c>
      <c r="U17" s="377" t="s">
        <v>305</v>
      </c>
      <c r="V17" t="s">
        <v>306</v>
      </c>
      <c r="Y17" s="125"/>
    </row>
    <row r="18" spans="1:25" x14ac:dyDescent="0.25">
      <c r="A18" s="10"/>
      <c r="B18" s="375"/>
      <c r="C18" s="51">
        <v>7</v>
      </c>
      <c r="D18" s="15" t="s">
        <v>8</v>
      </c>
      <c r="E18" s="167">
        <v>1</v>
      </c>
      <c r="F18" s="168">
        <v>1</v>
      </c>
      <c r="G18" s="168">
        <v>3</v>
      </c>
      <c r="H18" s="169">
        <v>2</v>
      </c>
      <c r="I18" s="167">
        <v>0</v>
      </c>
      <c r="J18" s="168">
        <v>5</v>
      </c>
      <c r="K18" s="169">
        <v>0</v>
      </c>
      <c r="L18" s="167">
        <v>2</v>
      </c>
      <c r="M18" s="170">
        <v>3</v>
      </c>
      <c r="N18" s="171">
        <v>1</v>
      </c>
      <c r="O18" s="164">
        <v>4</v>
      </c>
      <c r="P18" s="165">
        <v>4</v>
      </c>
      <c r="Q18" s="166">
        <v>4</v>
      </c>
      <c r="R18" s="167">
        <v>0</v>
      </c>
      <c r="S18" s="169">
        <v>3</v>
      </c>
      <c r="U18" s="377"/>
      <c r="V18" t="s">
        <v>256</v>
      </c>
      <c r="Y18" s="125"/>
    </row>
    <row r="19" spans="1:25" ht="14.45" customHeight="1" x14ac:dyDescent="0.25">
      <c r="A19" s="378"/>
      <c r="B19" s="376" t="s">
        <v>9</v>
      </c>
      <c r="C19" s="51">
        <v>8</v>
      </c>
      <c r="D19" s="15" t="s">
        <v>10</v>
      </c>
      <c r="E19" s="167">
        <v>3</v>
      </c>
      <c r="F19" s="168">
        <v>2</v>
      </c>
      <c r="G19" s="168">
        <v>5</v>
      </c>
      <c r="H19" s="169">
        <v>3</v>
      </c>
      <c r="I19" s="167">
        <v>0</v>
      </c>
      <c r="J19" s="168">
        <v>4</v>
      </c>
      <c r="K19" s="169">
        <v>4</v>
      </c>
      <c r="L19" s="167">
        <v>3</v>
      </c>
      <c r="M19" s="170">
        <v>3</v>
      </c>
      <c r="N19" s="171">
        <v>4</v>
      </c>
      <c r="O19" s="164">
        <v>0</v>
      </c>
      <c r="P19" s="165">
        <v>0</v>
      </c>
      <c r="Q19" s="166">
        <v>0</v>
      </c>
      <c r="R19" s="167">
        <v>0</v>
      </c>
      <c r="S19" s="169">
        <v>3</v>
      </c>
      <c r="U19" s="126"/>
      <c r="X19" t="s">
        <v>257</v>
      </c>
      <c r="Y19" s="125"/>
    </row>
    <row r="20" spans="1:25" x14ac:dyDescent="0.25">
      <c r="A20" s="378"/>
      <c r="B20" s="374"/>
      <c r="C20" s="51">
        <v>9</v>
      </c>
      <c r="D20" s="15" t="s">
        <v>11</v>
      </c>
      <c r="E20" s="167">
        <v>1</v>
      </c>
      <c r="F20" s="168">
        <v>1</v>
      </c>
      <c r="G20" s="168">
        <v>5</v>
      </c>
      <c r="H20" s="169">
        <v>3</v>
      </c>
      <c r="I20" s="167">
        <v>0</v>
      </c>
      <c r="J20" s="168">
        <v>3</v>
      </c>
      <c r="K20" s="169">
        <v>4</v>
      </c>
      <c r="L20" s="167">
        <v>2</v>
      </c>
      <c r="M20" s="170">
        <v>2</v>
      </c>
      <c r="N20" s="171">
        <v>3</v>
      </c>
      <c r="O20" s="164">
        <v>0</v>
      </c>
      <c r="P20" s="165">
        <v>0</v>
      </c>
      <c r="Q20" s="166">
        <v>2</v>
      </c>
      <c r="R20" s="167">
        <v>0</v>
      </c>
      <c r="S20" s="169">
        <v>3</v>
      </c>
      <c r="U20" s="126"/>
      <c r="X20" t="s">
        <v>258</v>
      </c>
      <c r="Y20" s="125"/>
    </row>
    <row r="21" spans="1:25" ht="18" x14ac:dyDescent="0.25">
      <c r="A21" s="378"/>
      <c r="B21" s="374"/>
      <c r="C21" s="51">
        <v>10</v>
      </c>
      <c r="D21" s="15" t="s">
        <v>12</v>
      </c>
      <c r="E21" s="167">
        <v>3</v>
      </c>
      <c r="F21" s="168">
        <v>4</v>
      </c>
      <c r="G21" s="168">
        <v>4</v>
      </c>
      <c r="H21" s="169">
        <v>3</v>
      </c>
      <c r="I21" s="167">
        <v>0</v>
      </c>
      <c r="J21" s="168">
        <v>3</v>
      </c>
      <c r="K21" s="169">
        <v>4</v>
      </c>
      <c r="L21" s="167">
        <v>5</v>
      </c>
      <c r="M21" s="170">
        <v>5</v>
      </c>
      <c r="N21" s="171">
        <v>4</v>
      </c>
      <c r="O21" s="164">
        <v>0</v>
      </c>
      <c r="P21" s="165">
        <v>0</v>
      </c>
      <c r="Q21" s="166">
        <v>0</v>
      </c>
      <c r="R21" s="167">
        <v>0</v>
      </c>
      <c r="S21" s="169">
        <v>4</v>
      </c>
      <c r="U21" s="126"/>
      <c r="X21" s="186" t="s">
        <v>259</v>
      </c>
      <c r="Y21" s="125"/>
    </row>
    <row r="22" spans="1:25" ht="14.45" customHeight="1" x14ac:dyDescent="0.25">
      <c r="A22" s="378"/>
      <c r="B22" s="375"/>
      <c r="C22" s="51">
        <v>11</v>
      </c>
      <c r="D22" s="15" t="s">
        <v>13</v>
      </c>
      <c r="E22" s="167">
        <v>1</v>
      </c>
      <c r="F22" s="168">
        <v>2</v>
      </c>
      <c r="G22" s="168">
        <v>3</v>
      </c>
      <c r="H22" s="169">
        <v>3</v>
      </c>
      <c r="I22" s="167">
        <v>0</v>
      </c>
      <c r="J22" s="168">
        <v>4</v>
      </c>
      <c r="K22" s="169">
        <v>3</v>
      </c>
      <c r="L22" s="167">
        <v>3</v>
      </c>
      <c r="M22" s="170">
        <v>3</v>
      </c>
      <c r="N22" s="171">
        <v>3</v>
      </c>
      <c r="O22" s="164">
        <v>0</v>
      </c>
      <c r="P22" s="165">
        <v>0</v>
      </c>
      <c r="Q22" s="166">
        <v>1</v>
      </c>
      <c r="R22" s="167">
        <v>0</v>
      </c>
      <c r="S22" s="169">
        <v>4</v>
      </c>
      <c r="U22" s="126"/>
      <c r="Y22" s="125"/>
    </row>
    <row r="23" spans="1:25" ht="14.45" customHeight="1" x14ac:dyDescent="0.25">
      <c r="A23" s="378"/>
      <c r="B23" s="376" t="s">
        <v>14</v>
      </c>
      <c r="C23" s="51">
        <v>12</v>
      </c>
      <c r="D23" s="15" t="s">
        <v>15</v>
      </c>
      <c r="E23" s="167">
        <v>4</v>
      </c>
      <c r="F23" s="168">
        <v>5</v>
      </c>
      <c r="G23" s="168">
        <v>4</v>
      </c>
      <c r="H23" s="169">
        <v>3</v>
      </c>
      <c r="I23" s="167">
        <v>0</v>
      </c>
      <c r="J23" s="168">
        <v>3</v>
      </c>
      <c r="K23" s="169">
        <v>1</v>
      </c>
      <c r="L23" s="167">
        <v>5</v>
      </c>
      <c r="M23" s="170">
        <v>5</v>
      </c>
      <c r="N23" s="171">
        <v>2</v>
      </c>
      <c r="O23" s="164">
        <v>0</v>
      </c>
      <c r="P23" s="165">
        <v>0</v>
      </c>
      <c r="Q23" s="166">
        <v>1</v>
      </c>
      <c r="R23" s="167">
        <v>0</v>
      </c>
      <c r="S23" s="169">
        <v>5</v>
      </c>
      <c r="U23" s="387" t="s">
        <v>370</v>
      </c>
      <c r="V23" s="11" t="s">
        <v>371</v>
      </c>
      <c r="Y23" s="125"/>
    </row>
    <row r="24" spans="1:25" ht="14.45" customHeight="1" x14ac:dyDescent="0.25">
      <c r="A24" s="378"/>
      <c r="B24" s="375"/>
      <c r="C24" s="51">
        <v>13</v>
      </c>
      <c r="D24" s="15" t="s">
        <v>16</v>
      </c>
      <c r="E24" s="167">
        <v>2</v>
      </c>
      <c r="F24" s="168">
        <v>3</v>
      </c>
      <c r="G24" s="168">
        <v>2</v>
      </c>
      <c r="H24" s="169">
        <v>4</v>
      </c>
      <c r="I24" s="167">
        <v>0</v>
      </c>
      <c r="J24" s="168">
        <v>2</v>
      </c>
      <c r="K24" s="169">
        <v>1</v>
      </c>
      <c r="L24" s="167">
        <v>2</v>
      </c>
      <c r="M24" s="170">
        <v>2</v>
      </c>
      <c r="N24" s="171">
        <v>0</v>
      </c>
      <c r="O24" s="164">
        <v>0</v>
      </c>
      <c r="P24" s="165">
        <v>0</v>
      </c>
      <c r="Q24" s="166">
        <v>0</v>
      </c>
      <c r="R24" s="167">
        <v>0</v>
      </c>
      <c r="S24" s="169">
        <v>5</v>
      </c>
      <c r="U24" s="387"/>
      <c r="V24" s="11" t="s">
        <v>255</v>
      </c>
      <c r="Y24" s="125"/>
    </row>
    <row r="25" spans="1:25" ht="14.45" customHeight="1" x14ac:dyDescent="0.25">
      <c r="A25" s="378"/>
      <c r="B25" s="376" t="s">
        <v>17</v>
      </c>
      <c r="C25" s="51">
        <v>14</v>
      </c>
      <c r="D25" s="15" t="s">
        <v>18</v>
      </c>
      <c r="E25" s="167">
        <v>5</v>
      </c>
      <c r="F25" s="168">
        <v>2</v>
      </c>
      <c r="G25" s="168">
        <v>5</v>
      </c>
      <c r="H25" s="169">
        <v>4</v>
      </c>
      <c r="I25" s="167">
        <v>0</v>
      </c>
      <c r="J25" s="168">
        <v>3</v>
      </c>
      <c r="K25" s="169">
        <v>5</v>
      </c>
      <c r="L25" s="167">
        <v>5</v>
      </c>
      <c r="M25" s="170">
        <v>5</v>
      </c>
      <c r="N25" s="171">
        <v>5</v>
      </c>
      <c r="O25" s="164">
        <v>0</v>
      </c>
      <c r="P25" s="165">
        <v>0</v>
      </c>
      <c r="Q25" s="166">
        <v>0</v>
      </c>
      <c r="R25" s="167">
        <v>0</v>
      </c>
      <c r="S25" s="169">
        <v>3</v>
      </c>
      <c r="U25" s="387"/>
      <c r="X25" s="72" t="s">
        <v>250</v>
      </c>
      <c r="Y25" s="125"/>
    </row>
    <row r="26" spans="1:25" x14ac:dyDescent="0.25">
      <c r="A26" s="378"/>
      <c r="B26" s="374"/>
      <c r="C26" s="51">
        <v>15</v>
      </c>
      <c r="D26" s="15" t="s">
        <v>19</v>
      </c>
      <c r="E26" s="167">
        <v>0</v>
      </c>
      <c r="F26" s="168">
        <v>0</v>
      </c>
      <c r="G26" s="168">
        <v>5</v>
      </c>
      <c r="H26" s="169">
        <v>4</v>
      </c>
      <c r="I26" s="167">
        <v>0</v>
      </c>
      <c r="J26" s="168">
        <v>3</v>
      </c>
      <c r="K26" s="169">
        <v>1</v>
      </c>
      <c r="L26" s="167">
        <v>5</v>
      </c>
      <c r="M26" s="170">
        <v>5</v>
      </c>
      <c r="N26" s="171">
        <v>3</v>
      </c>
      <c r="O26" s="164">
        <v>0</v>
      </c>
      <c r="P26" s="165">
        <v>0</v>
      </c>
      <c r="Q26" s="166">
        <v>0</v>
      </c>
      <c r="R26" s="167">
        <v>0</v>
      </c>
      <c r="S26" s="169">
        <v>1</v>
      </c>
      <c r="U26" s="387"/>
      <c r="X26" t="s">
        <v>303</v>
      </c>
      <c r="Y26" s="125"/>
    </row>
    <row r="27" spans="1:25" x14ac:dyDescent="0.25">
      <c r="A27" s="378"/>
      <c r="B27" s="374"/>
      <c r="C27" s="51">
        <v>16</v>
      </c>
      <c r="D27" s="15" t="s">
        <v>20</v>
      </c>
      <c r="E27" s="167">
        <v>5</v>
      </c>
      <c r="F27" s="168">
        <v>3</v>
      </c>
      <c r="G27" s="168">
        <v>5</v>
      </c>
      <c r="H27" s="169">
        <v>3</v>
      </c>
      <c r="I27" s="167">
        <v>0</v>
      </c>
      <c r="J27" s="168">
        <v>3</v>
      </c>
      <c r="K27" s="169">
        <v>5</v>
      </c>
      <c r="L27" s="167">
        <v>5</v>
      </c>
      <c r="M27" s="170">
        <v>5</v>
      </c>
      <c r="N27" s="171">
        <v>4</v>
      </c>
      <c r="O27" s="164">
        <v>0</v>
      </c>
      <c r="P27" s="165">
        <v>0</v>
      </c>
      <c r="Q27" s="166">
        <v>0</v>
      </c>
      <c r="R27" s="167">
        <v>0</v>
      </c>
      <c r="S27" s="169">
        <v>3</v>
      </c>
      <c r="U27" s="387"/>
      <c r="X27" t="s">
        <v>304</v>
      </c>
      <c r="Y27" s="125"/>
    </row>
    <row r="28" spans="1:25" x14ac:dyDescent="0.25">
      <c r="A28" s="378"/>
      <c r="B28" s="375"/>
      <c r="C28" s="51">
        <v>17</v>
      </c>
      <c r="D28" s="15" t="s">
        <v>21</v>
      </c>
      <c r="E28" s="167">
        <v>5</v>
      </c>
      <c r="F28" s="168">
        <v>1</v>
      </c>
      <c r="G28" s="168">
        <v>5</v>
      </c>
      <c r="H28" s="169">
        <v>3</v>
      </c>
      <c r="I28" s="167">
        <v>1</v>
      </c>
      <c r="J28" s="168">
        <v>3</v>
      </c>
      <c r="K28" s="169">
        <v>3</v>
      </c>
      <c r="L28" s="167">
        <v>5</v>
      </c>
      <c r="M28" s="170">
        <v>5</v>
      </c>
      <c r="N28" s="171">
        <v>4</v>
      </c>
      <c r="O28" s="164">
        <v>0</v>
      </c>
      <c r="P28" s="165">
        <v>0</v>
      </c>
      <c r="Q28" s="166">
        <v>2</v>
      </c>
      <c r="R28" s="167">
        <v>0</v>
      </c>
      <c r="S28" s="169">
        <v>3</v>
      </c>
      <c r="U28" s="387"/>
      <c r="Y28" s="125"/>
    </row>
    <row r="29" spans="1:25" ht="14.45" customHeight="1" x14ac:dyDescent="0.25">
      <c r="A29" s="378"/>
      <c r="B29" s="376" t="s">
        <v>22</v>
      </c>
      <c r="C29" s="51">
        <v>18</v>
      </c>
      <c r="D29" s="15" t="s">
        <v>23</v>
      </c>
      <c r="E29" s="167">
        <v>0</v>
      </c>
      <c r="F29" s="168">
        <v>0</v>
      </c>
      <c r="G29" s="168">
        <v>0</v>
      </c>
      <c r="H29" s="169">
        <v>0</v>
      </c>
      <c r="I29" s="167">
        <v>1</v>
      </c>
      <c r="J29" s="168">
        <v>5</v>
      </c>
      <c r="K29" s="169">
        <v>3</v>
      </c>
      <c r="L29" s="167">
        <v>1</v>
      </c>
      <c r="M29" s="170">
        <v>0</v>
      </c>
      <c r="N29" s="171">
        <v>0</v>
      </c>
      <c r="O29" s="164">
        <v>2</v>
      </c>
      <c r="P29" s="165">
        <v>2</v>
      </c>
      <c r="Q29" s="166">
        <v>3</v>
      </c>
      <c r="R29" s="167">
        <v>1</v>
      </c>
      <c r="S29" s="169">
        <v>4</v>
      </c>
      <c r="U29" s="387"/>
      <c r="Y29" s="125"/>
    </row>
    <row r="30" spans="1:25" x14ac:dyDescent="0.25">
      <c r="A30" s="378"/>
      <c r="B30" s="374"/>
      <c r="C30" s="51">
        <v>19</v>
      </c>
      <c r="D30" s="15" t="s">
        <v>25</v>
      </c>
      <c r="E30" s="167">
        <v>0</v>
      </c>
      <c r="F30" s="168">
        <v>0</v>
      </c>
      <c r="G30" s="168">
        <v>0</v>
      </c>
      <c r="H30" s="169">
        <v>0</v>
      </c>
      <c r="I30" s="167">
        <v>1</v>
      </c>
      <c r="J30" s="168">
        <v>5</v>
      </c>
      <c r="K30" s="169">
        <v>3</v>
      </c>
      <c r="L30" s="167">
        <v>1</v>
      </c>
      <c r="M30" s="170">
        <v>0</v>
      </c>
      <c r="N30" s="171">
        <v>0</v>
      </c>
      <c r="O30" s="164">
        <v>5</v>
      </c>
      <c r="P30" s="165">
        <v>4</v>
      </c>
      <c r="Q30" s="166">
        <v>5</v>
      </c>
      <c r="R30" s="167">
        <v>1</v>
      </c>
      <c r="S30" s="169">
        <v>4</v>
      </c>
      <c r="U30" s="126"/>
      <c r="Y30" s="125"/>
    </row>
    <row r="31" spans="1:25" ht="14.45" customHeight="1" x14ac:dyDescent="0.25">
      <c r="A31" s="378"/>
      <c r="B31" s="374"/>
      <c r="C31" s="51">
        <v>20</v>
      </c>
      <c r="D31" s="15" t="s">
        <v>24</v>
      </c>
      <c r="E31" s="167">
        <v>0</v>
      </c>
      <c r="F31" s="168">
        <v>0</v>
      </c>
      <c r="G31" s="168">
        <v>0</v>
      </c>
      <c r="H31" s="169">
        <v>0</v>
      </c>
      <c r="I31" s="167">
        <v>3</v>
      </c>
      <c r="J31" s="168">
        <v>5</v>
      </c>
      <c r="K31" s="169">
        <v>5</v>
      </c>
      <c r="L31" s="167">
        <v>1</v>
      </c>
      <c r="M31" s="170">
        <v>0</v>
      </c>
      <c r="N31" s="171">
        <v>0</v>
      </c>
      <c r="O31" s="164">
        <v>4</v>
      </c>
      <c r="P31" s="165">
        <v>4</v>
      </c>
      <c r="Q31" s="166">
        <v>4</v>
      </c>
      <c r="R31" s="167">
        <v>3</v>
      </c>
      <c r="S31" s="169">
        <v>4</v>
      </c>
      <c r="U31" s="126"/>
      <c r="Y31" s="125"/>
    </row>
    <row r="32" spans="1:25" x14ac:dyDescent="0.25">
      <c r="A32" s="378"/>
      <c r="B32" s="375"/>
      <c r="C32" s="51">
        <v>21</v>
      </c>
      <c r="D32" s="15" t="s">
        <v>26</v>
      </c>
      <c r="E32" s="167">
        <v>0</v>
      </c>
      <c r="F32" s="168">
        <v>0</v>
      </c>
      <c r="G32" s="168">
        <v>0</v>
      </c>
      <c r="H32" s="169">
        <v>0</v>
      </c>
      <c r="I32" s="167">
        <v>5</v>
      </c>
      <c r="J32" s="168">
        <v>5</v>
      </c>
      <c r="K32" s="169">
        <v>5</v>
      </c>
      <c r="L32" s="167">
        <v>1</v>
      </c>
      <c r="M32" s="170">
        <v>0</v>
      </c>
      <c r="N32" s="171">
        <v>0</v>
      </c>
      <c r="O32" s="164">
        <v>5</v>
      </c>
      <c r="P32" s="165">
        <v>5</v>
      </c>
      <c r="Q32" s="166">
        <v>5</v>
      </c>
      <c r="R32" s="167">
        <v>5</v>
      </c>
      <c r="S32" s="169">
        <v>4</v>
      </c>
      <c r="U32" s="377" t="s">
        <v>265</v>
      </c>
      <c r="V32" s="388" t="s">
        <v>307</v>
      </c>
      <c r="W32" s="388"/>
      <c r="X32" s="388"/>
      <c r="Y32" s="389"/>
    </row>
    <row r="33" spans="1:25" ht="14.45" customHeight="1" x14ac:dyDescent="0.25">
      <c r="A33" s="378"/>
      <c r="B33" s="390" t="s">
        <v>27</v>
      </c>
      <c r="C33" s="51">
        <v>22</v>
      </c>
      <c r="D33" s="15" t="s">
        <v>28</v>
      </c>
      <c r="E33" s="167">
        <v>0</v>
      </c>
      <c r="F33" s="168">
        <v>0</v>
      </c>
      <c r="G33" s="168">
        <v>0</v>
      </c>
      <c r="H33" s="169">
        <v>0</v>
      </c>
      <c r="I33" s="167">
        <v>0</v>
      </c>
      <c r="J33" s="168">
        <v>0</v>
      </c>
      <c r="K33" s="169">
        <v>0</v>
      </c>
      <c r="L33" s="167">
        <v>0</v>
      </c>
      <c r="M33" s="170">
        <v>0</v>
      </c>
      <c r="N33" s="171">
        <v>0</v>
      </c>
      <c r="O33" s="164">
        <v>0</v>
      </c>
      <c r="P33" s="165">
        <v>0</v>
      </c>
      <c r="Q33" s="166">
        <v>0</v>
      </c>
      <c r="R33" s="167">
        <v>0</v>
      </c>
      <c r="S33" s="169">
        <v>2</v>
      </c>
      <c r="U33" s="377"/>
      <c r="V33" s="388"/>
      <c r="W33" s="388"/>
      <c r="X33" s="388"/>
      <c r="Y33" s="389"/>
    </row>
    <row r="34" spans="1:25" ht="15.6" customHeight="1" x14ac:dyDescent="0.25">
      <c r="A34" s="378"/>
      <c r="B34" s="390"/>
      <c r="C34" s="51">
        <v>23</v>
      </c>
      <c r="D34" s="15" t="s">
        <v>29</v>
      </c>
      <c r="E34" s="167">
        <v>0</v>
      </c>
      <c r="F34" s="168">
        <v>0</v>
      </c>
      <c r="G34" s="168">
        <v>0</v>
      </c>
      <c r="H34" s="169">
        <v>0</v>
      </c>
      <c r="I34" s="167">
        <v>0</v>
      </c>
      <c r="J34" s="168">
        <v>0</v>
      </c>
      <c r="K34" s="169">
        <v>0</v>
      </c>
      <c r="L34" s="167">
        <v>1</v>
      </c>
      <c r="M34" s="170">
        <v>1</v>
      </c>
      <c r="N34" s="171">
        <v>0</v>
      </c>
      <c r="O34" s="164">
        <v>0</v>
      </c>
      <c r="P34" s="165">
        <v>0</v>
      </c>
      <c r="Q34" s="166">
        <v>0</v>
      </c>
      <c r="R34" s="167">
        <v>0</v>
      </c>
      <c r="S34" s="169">
        <v>1</v>
      </c>
      <c r="U34" s="377"/>
      <c r="V34" t="s">
        <v>260</v>
      </c>
      <c r="Y34" s="125"/>
    </row>
    <row r="35" spans="1:25" ht="14.45" customHeight="1" x14ac:dyDescent="0.25">
      <c r="A35" s="378"/>
      <c r="B35" s="390" t="s">
        <v>30</v>
      </c>
      <c r="C35" s="51">
        <v>24</v>
      </c>
      <c r="D35" s="15" t="s">
        <v>31</v>
      </c>
      <c r="E35" s="167">
        <v>0</v>
      </c>
      <c r="F35" s="168">
        <v>0</v>
      </c>
      <c r="G35" s="168">
        <v>0</v>
      </c>
      <c r="H35" s="169">
        <v>0</v>
      </c>
      <c r="I35" s="167">
        <v>0</v>
      </c>
      <c r="J35" s="168">
        <v>3</v>
      </c>
      <c r="K35" s="169">
        <v>1</v>
      </c>
      <c r="L35" s="167">
        <v>3</v>
      </c>
      <c r="M35" s="170">
        <v>3</v>
      </c>
      <c r="N35" s="171">
        <v>3</v>
      </c>
      <c r="O35" s="164">
        <v>0</v>
      </c>
      <c r="P35" s="165">
        <v>0</v>
      </c>
      <c r="Q35" s="166">
        <v>1</v>
      </c>
      <c r="R35" s="167">
        <v>0</v>
      </c>
      <c r="S35" s="169">
        <v>5</v>
      </c>
      <c r="U35" s="377"/>
      <c r="Y35" s="125"/>
    </row>
    <row r="36" spans="1:25" ht="15" customHeight="1" thickBot="1" x14ac:dyDescent="0.3">
      <c r="A36" s="378"/>
      <c r="B36" s="390"/>
      <c r="C36" s="51">
        <v>25</v>
      </c>
      <c r="D36" s="15" t="s">
        <v>32</v>
      </c>
      <c r="E36" s="172">
        <v>1</v>
      </c>
      <c r="F36" s="173">
        <v>1</v>
      </c>
      <c r="G36" s="173">
        <v>3</v>
      </c>
      <c r="H36" s="174">
        <v>3</v>
      </c>
      <c r="I36" s="172">
        <v>0</v>
      </c>
      <c r="J36" s="173">
        <v>3</v>
      </c>
      <c r="K36" s="174">
        <v>1</v>
      </c>
      <c r="L36" s="172">
        <v>3</v>
      </c>
      <c r="M36" s="175">
        <v>3</v>
      </c>
      <c r="N36" s="176">
        <v>1</v>
      </c>
      <c r="O36" s="177">
        <v>0</v>
      </c>
      <c r="P36" s="178">
        <v>0</v>
      </c>
      <c r="Q36" s="179">
        <v>1</v>
      </c>
      <c r="R36" s="172">
        <v>0</v>
      </c>
      <c r="S36" s="174">
        <v>5</v>
      </c>
      <c r="U36" s="126"/>
      <c r="X36" s="187" t="s">
        <v>261</v>
      </c>
      <c r="Y36" s="125"/>
    </row>
    <row r="37" spans="1:25" ht="18.600000000000001" customHeight="1" thickBot="1" x14ac:dyDescent="0.3">
      <c r="A37" s="378"/>
      <c r="C37" s="391" t="s">
        <v>308</v>
      </c>
      <c r="D37" s="392"/>
      <c r="E37" s="152">
        <f>SUM(E12:E36)</f>
        <v>45</v>
      </c>
      <c r="F37" s="153">
        <f t="shared" ref="F37:S37" si="0">SUM(F12:F36)</f>
        <v>39</v>
      </c>
      <c r="G37" s="153">
        <f t="shared" si="0"/>
        <v>62</v>
      </c>
      <c r="H37" s="153">
        <f t="shared" si="0"/>
        <v>62</v>
      </c>
      <c r="I37" s="153">
        <f t="shared" si="0"/>
        <v>25</v>
      </c>
      <c r="J37" s="153">
        <f t="shared" si="0"/>
        <v>88</v>
      </c>
      <c r="K37" s="153">
        <f t="shared" si="0"/>
        <v>75</v>
      </c>
      <c r="L37" s="153">
        <f t="shared" si="0"/>
        <v>64</v>
      </c>
      <c r="M37" s="153">
        <f t="shared" si="0"/>
        <v>61</v>
      </c>
      <c r="N37" s="153">
        <f t="shared" si="0"/>
        <v>46</v>
      </c>
      <c r="O37" s="153">
        <f t="shared" si="0"/>
        <v>38</v>
      </c>
      <c r="P37" s="153">
        <f t="shared" si="0"/>
        <v>37</v>
      </c>
      <c r="Q37" s="153">
        <f t="shared" si="0"/>
        <v>50</v>
      </c>
      <c r="R37" s="153">
        <f t="shared" si="0"/>
        <v>23</v>
      </c>
      <c r="S37" s="154">
        <f t="shared" si="0"/>
        <v>89</v>
      </c>
      <c r="U37" s="126"/>
      <c r="X37" t="s">
        <v>262</v>
      </c>
      <c r="Y37" s="125"/>
    </row>
    <row r="38" spans="1:25" x14ac:dyDescent="0.25">
      <c r="A38" s="378"/>
      <c r="O38"/>
      <c r="P38"/>
      <c r="Q38"/>
      <c r="U38" s="126"/>
      <c r="X38" t="s">
        <v>263</v>
      </c>
      <c r="Y38" s="125"/>
    </row>
    <row r="39" spans="1:25" ht="15.75" thickBot="1" x14ac:dyDescent="0.3">
      <c r="A39" s="378"/>
      <c r="U39" s="126"/>
      <c r="V39" s="72" t="s">
        <v>264</v>
      </c>
      <c r="W39" s="72"/>
      <c r="X39" s="72"/>
      <c r="Y39" s="125"/>
    </row>
    <row r="40" spans="1:25" ht="16.149999999999999" customHeight="1" thickBot="1" x14ac:dyDescent="0.3">
      <c r="A40" s="378"/>
      <c r="B40" s="363" t="s">
        <v>297</v>
      </c>
      <c r="C40" s="393"/>
      <c r="D40" s="394"/>
      <c r="E40" s="320" t="s">
        <v>406</v>
      </c>
      <c r="F40" s="321"/>
      <c r="G40" s="321"/>
      <c r="H40" s="321"/>
      <c r="I40" s="321"/>
      <c r="J40" s="321"/>
      <c r="K40" s="321"/>
      <c r="L40" s="321"/>
      <c r="M40" s="321"/>
      <c r="N40" s="321"/>
      <c r="O40" s="321"/>
      <c r="P40" s="321"/>
      <c r="Q40" s="321"/>
      <c r="R40" s="321"/>
      <c r="S40" s="322"/>
      <c r="U40" s="126"/>
      <c r="V40" s="72" t="s">
        <v>269</v>
      </c>
      <c r="W40" s="72"/>
      <c r="X40" s="72"/>
      <c r="Y40" s="125"/>
    </row>
    <row r="41" spans="1:25" ht="15.75" x14ac:dyDescent="0.25">
      <c r="A41" s="378"/>
      <c r="B41" s="395"/>
      <c r="C41" s="396"/>
      <c r="D41" s="397"/>
      <c r="E41" s="330" t="str">
        <f>U$174</f>
        <v>FOOD SECURITY</v>
      </c>
      <c r="F41" s="331"/>
      <c r="G41" s="331"/>
      <c r="H41" s="332"/>
      <c r="I41" s="333" t="str">
        <f>U$178</f>
        <v>CLIMATE CHANGE MITIGATION/ADAPTATION</v>
      </c>
      <c r="J41" s="334"/>
      <c r="K41" s="335"/>
      <c r="L41" s="401" t="str">
        <f>U$181</f>
        <v>ECONOMIC DEVELOPMENT</v>
      </c>
      <c r="M41" s="402"/>
      <c r="N41" s="403"/>
      <c r="O41" s="404" t="str">
        <f>U$184</f>
        <v>BIODIVERSITY</v>
      </c>
      <c r="P41" s="405"/>
      <c r="Q41" s="406"/>
      <c r="R41" s="401" t="str">
        <f>U$187</f>
        <v>LIVABILITY</v>
      </c>
      <c r="S41" s="403"/>
      <c r="T41" s="190"/>
      <c r="U41" s="126"/>
      <c r="V41" s="72" t="s">
        <v>335</v>
      </c>
      <c r="Y41" s="125"/>
    </row>
    <row r="42" spans="1:25" ht="16.149999999999999" customHeight="1" thickBot="1" x14ac:dyDescent="0.3">
      <c r="A42" s="378"/>
      <c r="B42" s="398"/>
      <c r="C42" s="399"/>
      <c r="D42" s="400"/>
      <c r="E42" s="370" t="s">
        <v>411</v>
      </c>
      <c r="F42" s="371"/>
      <c r="G42" s="371"/>
      <c r="H42" s="372"/>
      <c r="I42" s="379" t="s">
        <v>411</v>
      </c>
      <c r="J42" s="380"/>
      <c r="K42" s="381"/>
      <c r="L42" s="370" t="s">
        <v>411</v>
      </c>
      <c r="M42" s="371"/>
      <c r="N42" s="372"/>
      <c r="O42" s="370" t="s">
        <v>411</v>
      </c>
      <c r="P42" s="371"/>
      <c r="Q42" s="372"/>
      <c r="R42" s="370" t="s">
        <v>411</v>
      </c>
      <c r="S42" s="372"/>
      <c r="U42" s="126"/>
      <c r="V42" s="388" t="s">
        <v>336</v>
      </c>
      <c r="W42" s="388"/>
      <c r="X42" s="388"/>
      <c r="Y42" s="389"/>
    </row>
    <row r="43" spans="1:25" ht="54.6" customHeight="1" x14ac:dyDescent="0.25">
      <c r="A43" s="378"/>
      <c r="B43" s="134" t="s">
        <v>404</v>
      </c>
      <c r="C43" s="135" t="s">
        <v>185</v>
      </c>
      <c r="D43" s="135" t="s">
        <v>403</v>
      </c>
      <c r="E43" s="134" t="str">
        <f>V$174</f>
        <v>1. Availability</v>
      </c>
      <c r="F43" s="137" t="str">
        <f>V$175</f>
        <v>2. Nutritional diversity and/or quality</v>
      </c>
      <c r="G43" s="137" t="str">
        <f>V$176</f>
        <v>3. Stability</v>
      </c>
      <c r="H43" s="138" t="str">
        <f>V$177</f>
        <v>4. Access</v>
      </c>
      <c r="I43" s="134" t="str">
        <f>V$178</f>
        <v>1. Net-Carbon sequestration/storage</v>
      </c>
      <c r="J43" s="137" t="str">
        <f>V$179</f>
        <v>2. GHG mitigator</v>
      </c>
      <c r="K43" s="138" t="str">
        <f>V$180</f>
        <v>3. Water efficiency or runoff mitigation</v>
      </c>
      <c r="L43" s="134" t="str">
        <f>V$181</f>
        <v>1. Employment generation</v>
      </c>
      <c r="M43" s="139" t="str">
        <f>V$182</f>
        <v>2. Circular Value Chain Impact</v>
      </c>
      <c r="N43" s="140" t="str">
        <f>V$183</f>
        <v>3. Technology and Innovation</v>
      </c>
      <c r="O43" s="141" t="str">
        <f>V$184</f>
        <v>1. Pollinators' vegetation support</v>
      </c>
      <c r="P43" s="142" t="str">
        <f>V$185</f>
        <v>2. Habitat conservation</v>
      </c>
      <c r="Q43" s="143" t="str">
        <f>V$186</f>
        <v>3. Habitat health
(Environmental stressors such as urban heat island, air, noise, water and light pollution)</v>
      </c>
      <c r="R43" s="141" t="str">
        <f>V$187</f>
        <v>1. Urban heat and microclimates regulation</v>
      </c>
      <c r="S43" s="143" t="str">
        <f>V$188</f>
        <v>2. Community building (Social interaction, leisure and education)</v>
      </c>
      <c r="U43" s="126"/>
      <c r="V43" s="388"/>
      <c r="W43" s="388"/>
      <c r="X43" s="388"/>
      <c r="Y43" s="389"/>
    </row>
    <row r="44" spans="1:25" ht="13.15" customHeight="1" x14ac:dyDescent="0.25">
      <c r="A44" s="94"/>
      <c r="B44" s="407" t="s">
        <v>412</v>
      </c>
      <c r="C44" s="386"/>
      <c r="D44" s="408"/>
      <c r="E44" s="218">
        <v>0.25</v>
      </c>
      <c r="F44" s="218">
        <v>0.25</v>
      </c>
      <c r="G44" s="218">
        <v>0.25</v>
      </c>
      <c r="H44" s="218">
        <v>0.25</v>
      </c>
      <c r="I44" s="219">
        <v>0.33333333333333331</v>
      </c>
      <c r="J44" s="218">
        <v>0.33333333333333331</v>
      </c>
      <c r="K44" s="220">
        <v>0.33333333333333331</v>
      </c>
      <c r="L44" s="219">
        <v>0.33333333333333331</v>
      </c>
      <c r="M44" s="218">
        <v>0.33333333333333331</v>
      </c>
      <c r="N44" s="220">
        <v>0.33333333333333331</v>
      </c>
      <c r="O44" s="219">
        <v>0.33333333333333331</v>
      </c>
      <c r="P44" s="218">
        <v>0.33333333333333331</v>
      </c>
      <c r="Q44" s="220">
        <v>0.33333333333333331</v>
      </c>
      <c r="R44" s="219">
        <v>0.5</v>
      </c>
      <c r="S44" s="220">
        <v>0.5</v>
      </c>
      <c r="U44" s="129"/>
      <c r="V44" s="388" t="s">
        <v>267</v>
      </c>
      <c r="W44" s="388"/>
      <c r="X44" s="388"/>
      <c r="Y44" s="389"/>
    </row>
    <row r="45" spans="1:25" x14ac:dyDescent="0.25">
      <c r="A45" s="9">
        <f>SUM(A19:A43)</f>
        <v>0</v>
      </c>
      <c r="B45" s="359" t="s">
        <v>0</v>
      </c>
      <c r="C45" s="51">
        <v>1</v>
      </c>
      <c r="D45" s="14" t="s">
        <v>1</v>
      </c>
      <c r="E45" s="111">
        <f>E12/$E$37</f>
        <v>6.6666666666666666E-2</v>
      </c>
      <c r="F45" s="112">
        <f t="shared" ref="F45:F69" si="1">F12/$F$37</f>
        <v>7.6923076923076927E-2</v>
      </c>
      <c r="G45" s="112">
        <f t="shared" ref="G45:G69" si="2">G12/$G$37</f>
        <v>4.8387096774193547E-2</v>
      </c>
      <c r="H45" s="112">
        <f t="shared" ref="H45:H69" si="3">H12/$H$37</f>
        <v>4.8387096774193547E-2</v>
      </c>
      <c r="I45" s="111">
        <f t="shared" ref="I45:I69" si="4">I12/$I$37</f>
        <v>0.2</v>
      </c>
      <c r="J45" s="112">
        <f t="shared" ref="J45:J69" si="5">J12/$J$37</f>
        <v>5.6818181818181816E-2</v>
      </c>
      <c r="K45" s="113">
        <f>K12/$K$37</f>
        <v>6.6666666666666666E-2</v>
      </c>
      <c r="L45" s="111">
        <f>L12/$L$37</f>
        <v>1.5625E-2</v>
      </c>
      <c r="M45" s="114">
        <f>M12/$M$37</f>
        <v>1.6393442622950821E-2</v>
      </c>
      <c r="N45" s="115">
        <f>N12/$N$37</f>
        <v>0</v>
      </c>
      <c r="O45" s="116">
        <f>O12/$O$37</f>
        <v>0.10526315789473684</v>
      </c>
      <c r="P45" s="117">
        <f>P12/$P$37</f>
        <v>0.13513513513513514</v>
      </c>
      <c r="Q45" s="118">
        <f>Q12/$Q$37</f>
        <v>0.1</v>
      </c>
      <c r="R45" s="111">
        <f>R12/$R$37</f>
        <v>0.21739130434782608</v>
      </c>
      <c r="S45" s="113">
        <f>S12/$S$37</f>
        <v>3.3707865168539325E-2</v>
      </c>
      <c r="U45" s="126"/>
      <c r="V45" s="388"/>
      <c r="W45" s="388"/>
      <c r="X45" s="388"/>
      <c r="Y45" s="389"/>
    </row>
    <row r="46" spans="1:25" x14ac:dyDescent="0.25">
      <c r="B46" s="353"/>
      <c r="C46" s="51">
        <v>2</v>
      </c>
      <c r="D46" s="15" t="s">
        <v>2</v>
      </c>
      <c r="E46" s="111">
        <f t="shared" ref="E46:E69" si="6">E13/$E$37</f>
        <v>4.4444444444444446E-2</v>
      </c>
      <c r="F46" s="112">
        <f t="shared" si="1"/>
        <v>5.128205128205128E-2</v>
      </c>
      <c r="G46" s="112">
        <f t="shared" si="2"/>
        <v>3.2258064516129031E-2</v>
      </c>
      <c r="H46" s="112">
        <f t="shared" si="3"/>
        <v>8.0645161290322578E-2</v>
      </c>
      <c r="I46" s="111">
        <f t="shared" si="4"/>
        <v>0.16</v>
      </c>
      <c r="J46" s="112">
        <f t="shared" si="5"/>
        <v>5.6818181818181816E-2</v>
      </c>
      <c r="K46" s="113">
        <f t="shared" ref="K46:K69" si="7">K13/$K$37</f>
        <v>6.6666666666666666E-2</v>
      </c>
      <c r="L46" s="111">
        <f t="shared" ref="L46:L69" si="8">L13/$L$37</f>
        <v>1.5625E-2</v>
      </c>
      <c r="M46" s="114">
        <f t="shared" ref="M46:M69" si="9">M13/$M$37</f>
        <v>1.6393442622950821E-2</v>
      </c>
      <c r="N46" s="115">
        <f t="shared" ref="N46:N69" si="10">N13/$N$37</f>
        <v>0</v>
      </c>
      <c r="O46" s="116">
        <f t="shared" ref="O46:O69" si="11">O13/$O$37</f>
        <v>0.10526315789473684</v>
      </c>
      <c r="P46" s="117">
        <f t="shared" ref="P46:P69" si="12">P13/$P$37</f>
        <v>0.10810810810810811</v>
      </c>
      <c r="Q46" s="118">
        <f t="shared" ref="Q46:Q69" si="13">Q13/$Q$37</f>
        <v>0.08</v>
      </c>
      <c r="R46" s="111">
        <f t="shared" ref="R46:R69" si="14">R13/$R$37</f>
        <v>0.13043478260869565</v>
      </c>
      <c r="S46" s="113">
        <f t="shared" ref="S46:S69" si="15">S13/$S$37</f>
        <v>3.3707865168539325E-2</v>
      </c>
      <c r="U46" s="126"/>
      <c r="Y46" s="125"/>
    </row>
    <row r="47" spans="1:25" x14ac:dyDescent="0.25">
      <c r="B47" s="352"/>
      <c r="C47" s="51">
        <v>3</v>
      </c>
      <c r="D47" s="15" t="s">
        <v>3</v>
      </c>
      <c r="E47" s="111">
        <f t="shared" si="6"/>
        <v>2.2222222222222223E-2</v>
      </c>
      <c r="F47" s="112">
        <f t="shared" si="1"/>
        <v>2.564102564102564E-2</v>
      </c>
      <c r="G47" s="112">
        <f t="shared" si="2"/>
        <v>1.6129032258064516E-2</v>
      </c>
      <c r="H47" s="112">
        <f t="shared" si="3"/>
        <v>8.0645161290322578E-2</v>
      </c>
      <c r="I47" s="111">
        <f t="shared" si="4"/>
        <v>0.04</v>
      </c>
      <c r="J47" s="112">
        <f t="shared" si="5"/>
        <v>5.6818181818181816E-2</v>
      </c>
      <c r="K47" s="113">
        <f t="shared" si="7"/>
        <v>5.3333333333333337E-2</v>
      </c>
      <c r="L47" s="111">
        <f t="shared" si="8"/>
        <v>1.5625E-2</v>
      </c>
      <c r="M47" s="114">
        <f t="shared" si="9"/>
        <v>1.6393442622950821E-2</v>
      </c>
      <c r="N47" s="115">
        <f t="shared" si="10"/>
        <v>0</v>
      </c>
      <c r="O47" s="116">
        <f t="shared" si="11"/>
        <v>7.8947368421052627E-2</v>
      </c>
      <c r="P47" s="117">
        <f t="shared" si="12"/>
        <v>5.4054054054054057E-2</v>
      </c>
      <c r="Q47" s="118">
        <f t="shared" si="13"/>
        <v>0.08</v>
      </c>
      <c r="R47" s="111">
        <f t="shared" si="14"/>
        <v>4.3478260869565216E-2</v>
      </c>
      <c r="S47" s="113">
        <f t="shared" si="15"/>
        <v>3.3707865168539325E-2</v>
      </c>
      <c r="U47" s="126"/>
      <c r="V47" s="72" t="s">
        <v>309</v>
      </c>
      <c r="Y47" s="125"/>
    </row>
    <row r="48" spans="1:25" x14ac:dyDescent="0.25">
      <c r="B48" s="347" t="s">
        <v>4</v>
      </c>
      <c r="C48" s="51">
        <v>4</v>
      </c>
      <c r="D48" s="15" t="s">
        <v>5</v>
      </c>
      <c r="E48" s="111">
        <f t="shared" si="6"/>
        <v>8.8888888888888892E-2</v>
      </c>
      <c r="F48" s="112">
        <f t="shared" si="1"/>
        <v>7.6923076923076927E-2</v>
      </c>
      <c r="G48" s="112">
        <f t="shared" si="2"/>
        <v>8.0645161290322578E-2</v>
      </c>
      <c r="H48" s="112">
        <f t="shared" si="3"/>
        <v>4.8387096774193547E-2</v>
      </c>
      <c r="I48" s="111">
        <f t="shared" si="4"/>
        <v>0.04</v>
      </c>
      <c r="J48" s="112">
        <f t="shared" si="5"/>
        <v>3.4090909090909088E-2</v>
      </c>
      <c r="K48" s="113">
        <f t="shared" si="7"/>
        <v>6.6666666666666666E-2</v>
      </c>
      <c r="L48" s="111">
        <f t="shared" si="8"/>
        <v>4.6875E-2</v>
      </c>
      <c r="M48" s="114">
        <f t="shared" si="9"/>
        <v>4.9180327868852458E-2</v>
      </c>
      <c r="N48" s="115">
        <f t="shared" si="10"/>
        <v>8.6956521739130432E-2</v>
      </c>
      <c r="O48" s="116">
        <f t="shared" si="11"/>
        <v>5.2631578947368418E-2</v>
      </c>
      <c r="P48" s="117">
        <f t="shared" si="12"/>
        <v>5.4054054054054057E-2</v>
      </c>
      <c r="Q48" s="118">
        <f t="shared" si="13"/>
        <v>0.04</v>
      </c>
      <c r="R48" s="111">
        <f t="shared" si="14"/>
        <v>0</v>
      </c>
      <c r="S48" s="113">
        <f t="shared" si="15"/>
        <v>5.6179775280898875E-2</v>
      </c>
      <c r="U48" s="126"/>
      <c r="V48" s="188" t="s">
        <v>266</v>
      </c>
      <c r="W48" s="206">
        <f>G104</f>
        <v>2.5248312724593559E-4</v>
      </c>
      <c r="Y48" s="125"/>
    </row>
    <row r="49" spans="2:25" ht="14.45" customHeight="1" x14ac:dyDescent="0.25">
      <c r="B49" s="353"/>
      <c r="C49" s="51">
        <v>5</v>
      </c>
      <c r="D49" s="15" t="s">
        <v>6</v>
      </c>
      <c r="E49" s="111">
        <f t="shared" si="6"/>
        <v>2.2222222222222223E-2</v>
      </c>
      <c r="F49" s="112">
        <f t="shared" si="1"/>
        <v>5.128205128205128E-2</v>
      </c>
      <c r="G49" s="112">
        <f t="shared" si="2"/>
        <v>1.6129032258064516E-2</v>
      </c>
      <c r="H49" s="112">
        <f t="shared" si="3"/>
        <v>6.4516129032258063E-2</v>
      </c>
      <c r="I49" s="111">
        <f t="shared" si="4"/>
        <v>0.04</v>
      </c>
      <c r="J49" s="112">
        <f t="shared" si="5"/>
        <v>4.5454545454545456E-2</v>
      </c>
      <c r="K49" s="113">
        <f t="shared" si="7"/>
        <v>5.3333333333333337E-2</v>
      </c>
      <c r="L49" s="111">
        <f t="shared" si="8"/>
        <v>3.125E-2</v>
      </c>
      <c r="M49" s="114">
        <f t="shared" si="9"/>
        <v>3.2786885245901641E-2</v>
      </c>
      <c r="N49" s="115">
        <f t="shared" si="10"/>
        <v>6.5217391304347824E-2</v>
      </c>
      <c r="O49" s="116">
        <f t="shared" si="11"/>
        <v>5.2631578947368418E-2</v>
      </c>
      <c r="P49" s="117">
        <f t="shared" si="12"/>
        <v>5.4054054054054057E-2</v>
      </c>
      <c r="Q49" s="118">
        <f t="shared" si="13"/>
        <v>0.04</v>
      </c>
      <c r="R49" s="111">
        <f t="shared" si="14"/>
        <v>4.3478260869565216E-2</v>
      </c>
      <c r="S49" s="113">
        <f t="shared" si="15"/>
        <v>4.49438202247191E-2</v>
      </c>
      <c r="U49" s="126"/>
      <c r="V49" s="188" t="s">
        <v>372</v>
      </c>
      <c r="W49" s="189" t="s">
        <v>334</v>
      </c>
      <c r="Y49" s="125"/>
    </row>
    <row r="50" spans="2:25" ht="14.45" customHeight="1" x14ac:dyDescent="0.25">
      <c r="B50" s="353"/>
      <c r="C50" s="51">
        <v>6</v>
      </c>
      <c r="D50" s="15" t="s">
        <v>7</v>
      </c>
      <c r="E50" s="111">
        <f t="shared" si="6"/>
        <v>6.6666666666666666E-2</v>
      </c>
      <c r="F50" s="112">
        <f t="shared" si="1"/>
        <v>7.6923076923076927E-2</v>
      </c>
      <c r="G50" s="112">
        <f t="shared" si="2"/>
        <v>1.6129032258064516E-2</v>
      </c>
      <c r="H50" s="112">
        <f t="shared" si="3"/>
        <v>6.4516129032258063E-2</v>
      </c>
      <c r="I50" s="111">
        <f t="shared" si="4"/>
        <v>0.08</v>
      </c>
      <c r="J50" s="112">
        <f t="shared" si="5"/>
        <v>4.5454545454545456E-2</v>
      </c>
      <c r="K50" s="113">
        <f t="shared" si="7"/>
        <v>0.04</v>
      </c>
      <c r="L50" s="111">
        <f t="shared" si="8"/>
        <v>4.6875E-2</v>
      </c>
      <c r="M50" s="114">
        <f t="shared" si="9"/>
        <v>4.9180327868852458E-2</v>
      </c>
      <c r="N50" s="115">
        <f t="shared" si="10"/>
        <v>4.3478260869565216E-2</v>
      </c>
      <c r="O50" s="116">
        <f t="shared" si="11"/>
        <v>7.8947368421052627E-2</v>
      </c>
      <c r="P50" s="117">
        <f t="shared" si="12"/>
        <v>8.1081081081081086E-2</v>
      </c>
      <c r="Q50" s="118">
        <f t="shared" si="13"/>
        <v>0.08</v>
      </c>
      <c r="R50" s="111">
        <f t="shared" si="14"/>
        <v>0.13043478260869565</v>
      </c>
      <c r="S50" s="113">
        <f t="shared" si="15"/>
        <v>5.6179775280898875E-2</v>
      </c>
      <c r="U50" s="324" t="s">
        <v>268</v>
      </c>
      <c r="V50" s="325"/>
      <c r="W50" s="329"/>
      <c r="Y50" s="125"/>
    </row>
    <row r="51" spans="2:25" x14ac:dyDescent="0.25">
      <c r="B51" s="352"/>
      <c r="C51" s="51">
        <v>7</v>
      </c>
      <c r="D51" s="15" t="s">
        <v>8</v>
      </c>
      <c r="E51" s="111">
        <f t="shared" si="6"/>
        <v>2.2222222222222223E-2</v>
      </c>
      <c r="F51" s="112">
        <f t="shared" si="1"/>
        <v>2.564102564102564E-2</v>
      </c>
      <c r="G51" s="112">
        <f t="shared" si="2"/>
        <v>4.8387096774193547E-2</v>
      </c>
      <c r="H51" s="112">
        <f t="shared" si="3"/>
        <v>3.2258064516129031E-2</v>
      </c>
      <c r="I51" s="111">
        <f t="shared" si="4"/>
        <v>0</v>
      </c>
      <c r="J51" s="112">
        <f t="shared" si="5"/>
        <v>5.6818181818181816E-2</v>
      </c>
      <c r="K51" s="113">
        <f t="shared" si="7"/>
        <v>0</v>
      </c>
      <c r="L51" s="111">
        <f t="shared" si="8"/>
        <v>3.125E-2</v>
      </c>
      <c r="M51" s="114">
        <f t="shared" si="9"/>
        <v>4.9180327868852458E-2</v>
      </c>
      <c r="N51" s="115">
        <f t="shared" si="10"/>
        <v>2.1739130434782608E-2</v>
      </c>
      <c r="O51" s="116">
        <f t="shared" si="11"/>
        <v>0.10526315789473684</v>
      </c>
      <c r="P51" s="117">
        <f t="shared" si="12"/>
        <v>0.10810810810810811</v>
      </c>
      <c r="Q51" s="118">
        <f t="shared" si="13"/>
        <v>0.08</v>
      </c>
      <c r="R51" s="111">
        <f t="shared" si="14"/>
        <v>0</v>
      </c>
      <c r="S51" s="113">
        <f t="shared" si="15"/>
        <v>3.3707865168539325E-2</v>
      </c>
      <c r="U51" s="324"/>
      <c r="V51" s="325"/>
      <c r="W51" s="329"/>
      <c r="Y51" s="125"/>
    </row>
    <row r="52" spans="2:25" ht="15.6" customHeight="1" x14ac:dyDescent="0.25">
      <c r="B52" s="347" t="s">
        <v>9</v>
      </c>
      <c r="C52" s="51">
        <v>8</v>
      </c>
      <c r="D52" s="15" t="s">
        <v>10</v>
      </c>
      <c r="E52" s="111">
        <f t="shared" si="6"/>
        <v>6.6666666666666666E-2</v>
      </c>
      <c r="F52" s="112">
        <f t="shared" si="1"/>
        <v>5.128205128205128E-2</v>
      </c>
      <c r="G52" s="112">
        <f t="shared" si="2"/>
        <v>8.0645161290322578E-2</v>
      </c>
      <c r="H52" s="112">
        <f t="shared" si="3"/>
        <v>4.8387096774193547E-2</v>
      </c>
      <c r="I52" s="111">
        <f t="shared" si="4"/>
        <v>0</v>
      </c>
      <c r="J52" s="112">
        <f t="shared" si="5"/>
        <v>4.5454545454545456E-2</v>
      </c>
      <c r="K52" s="113">
        <f t="shared" si="7"/>
        <v>5.3333333333333337E-2</v>
      </c>
      <c r="L52" s="111">
        <f t="shared" si="8"/>
        <v>4.6875E-2</v>
      </c>
      <c r="M52" s="114">
        <f t="shared" si="9"/>
        <v>4.9180327868852458E-2</v>
      </c>
      <c r="N52" s="115">
        <f t="shared" si="10"/>
        <v>8.6956521739130432E-2</v>
      </c>
      <c r="O52" s="116">
        <f t="shared" si="11"/>
        <v>0</v>
      </c>
      <c r="P52" s="117">
        <f t="shared" si="12"/>
        <v>0</v>
      </c>
      <c r="Q52" s="118">
        <f t="shared" si="13"/>
        <v>0</v>
      </c>
      <c r="R52" s="111">
        <f t="shared" si="14"/>
        <v>0</v>
      </c>
      <c r="S52" s="113">
        <f t="shared" si="15"/>
        <v>3.3707865168539325E-2</v>
      </c>
      <c r="U52" s="126"/>
      <c r="W52" s="190"/>
      <c r="Y52" s="125"/>
    </row>
    <row r="53" spans="2:25" x14ac:dyDescent="0.25">
      <c r="B53" s="353"/>
      <c r="C53" s="51">
        <v>9</v>
      </c>
      <c r="D53" s="15" t="s">
        <v>11</v>
      </c>
      <c r="E53" s="111">
        <f t="shared" si="6"/>
        <v>2.2222222222222223E-2</v>
      </c>
      <c r="F53" s="112">
        <f t="shared" si="1"/>
        <v>2.564102564102564E-2</v>
      </c>
      <c r="G53" s="112">
        <f t="shared" si="2"/>
        <v>8.0645161290322578E-2</v>
      </c>
      <c r="H53" s="112">
        <f t="shared" si="3"/>
        <v>4.8387096774193547E-2</v>
      </c>
      <c r="I53" s="111">
        <f t="shared" si="4"/>
        <v>0</v>
      </c>
      <c r="J53" s="112">
        <f t="shared" si="5"/>
        <v>3.4090909090909088E-2</v>
      </c>
      <c r="K53" s="113">
        <f t="shared" si="7"/>
        <v>5.3333333333333337E-2</v>
      </c>
      <c r="L53" s="111">
        <f t="shared" si="8"/>
        <v>3.125E-2</v>
      </c>
      <c r="M53" s="114">
        <f t="shared" si="9"/>
        <v>3.2786885245901641E-2</v>
      </c>
      <c r="N53" s="115">
        <f t="shared" si="10"/>
        <v>6.5217391304347824E-2</v>
      </c>
      <c r="O53" s="116">
        <f t="shared" si="11"/>
        <v>0</v>
      </c>
      <c r="P53" s="117">
        <f t="shared" si="12"/>
        <v>0</v>
      </c>
      <c r="Q53" s="118">
        <f t="shared" si="13"/>
        <v>0.04</v>
      </c>
      <c r="R53" s="111">
        <f t="shared" si="14"/>
        <v>0</v>
      </c>
      <c r="S53" s="113">
        <f t="shared" si="15"/>
        <v>3.3707865168539325E-2</v>
      </c>
      <c r="U53" s="126"/>
      <c r="W53" s="190"/>
      <c r="Y53" s="125"/>
    </row>
    <row r="54" spans="2:25" x14ac:dyDescent="0.25">
      <c r="B54" s="353"/>
      <c r="C54" s="51">
        <v>10</v>
      </c>
      <c r="D54" s="15" t="s">
        <v>12</v>
      </c>
      <c r="E54" s="111">
        <f t="shared" si="6"/>
        <v>6.6666666666666666E-2</v>
      </c>
      <c r="F54" s="112">
        <f t="shared" si="1"/>
        <v>0.10256410256410256</v>
      </c>
      <c r="G54" s="112">
        <f t="shared" si="2"/>
        <v>6.4516129032258063E-2</v>
      </c>
      <c r="H54" s="112">
        <f t="shared" si="3"/>
        <v>4.8387096774193547E-2</v>
      </c>
      <c r="I54" s="111">
        <f t="shared" si="4"/>
        <v>0</v>
      </c>
      <c r="J54" s="112">
        <f t="shared" si="5"/>
        <v>3.4090909090909088E-2</v>
      </c>
      <c r="K54" s="113">
        <f t="shared" si="7"/>
        <v>5.3333333333333337E-2</v>
      </c>
      <c r="L54" s="111">
        <f t="shared" si="8"/>
        <v>7.8125E-2</v>
      </c>
      <c r="M54" s="114">
        <f t="shared" si="9"/>
        <v>8.1967213114754092E-2</v>
      </c>
      <c r="N54" s="115">
        <f t="shared" si="10"/>
        <v>8.6956521739130432E-2</v>
      </c>
      <c r="O54" s="116">
        <f t="shared" si="11"/>
        <v>0</v>
      </c>
      <c r="P54" s="117">
        <f t="shared" si="12"/>
        <v>0</v>
      </c>
      <c r="Q54" s="118">
        <f t="shared" si="13"/>
        <v>0</v>
      </c>
      <c r="R54" s="111">
        <f t="shared" si="14"/>
        <v>0</v>
      </c>
      <c r="S54" s="113">
        <f t="shared" si="15"/>
        <v>4.49438202247191E-2</v>
      </c>
      <c r="U54" s="126"/>
      <c r="W54" s="190"/>
      <c r="Y54" s="125"/>
    </row>
    <row r="55" spans="2:25" x14ac:dyDescent="0.25">
      <c r="B55" s="352"/>
      <c r="C55" s="51">
        <v>11</v>
      </c>
      <c r="D55" s="15" t="s">
        <v>13</v>
      </c>
      <c r="E55" s="111">
        <f t="shared" si="6"/>
        <v>2.2222222222222223E-2</v>
      </c>
      <c r="F55" s="112">
        <f t="shared" si="1"/>
        <v>5.128205128205128E-2</v>
      </c>
      <c r="G55" s="112">
        <f t="shared" si="2"/>
        <v>4.8387096774193547E-2</v>
      </c>
      <c r="H55" s="112">
        <f t="shared" si="3"/>
        <v>4.8387096774193547E-2</v>
      </c>
      <c r="I55" s="111">
        <f t="shared" si="4"/>
        <v>0</v>
      </c>
      <c r="J55" s="112">
        <f t="shared" si="5"/>
        <v>4.5454545454545456E-2</v>
      </c>
      <c r="K55" s="113">
        <f t="shared" si="7"/>
        <v>0.04</v>
      </c>
      <c r="L55" s="111">
        <f t="shared" si="8"/>
        <v>4.6875E-2</v>
      </c>
      <c r="M55" s="114">
        <f t="shared" si="9"/>
        <v>4.9180327868852458E-2</v>
      </c>
      <c r="N55" s="115">
        <f t="shared" si="10"/>
        <v>6.5217391304347824E-2</v>
      </c>
      <c r="O55" s="116">
        <f t="shared" si="11"/>
        <v>0</v>
      </c>
      <c r="P55" s="117">
        <f t="shared" si="12"/>
        <v>0</v>
      </c>
      <c r="Q55" s="118">
        <f t="shared" si="13"/>
        <v>0.02</v>
      </c>
      <c r="R55" s="111">
        <f t="shared" si="14"/>
        <v>0</v>
      </c>
      <c r="S55" s="113">
        <f t="shared" si="15"/>
        <v>4.49438202247191E-2</v>
      </c>
      <c r="U55" s="126"/>
      <c r="Y55" s="125"/>
    </row>
    <row r="56" spans="2:25" x14ac:dyDescent="0.25">
      <c r="B56" s="347" t="s">
        <v>14</v>
      </c>
      <c r="C56" s="51">
        <v>12</v>
      </c>
      <c r="D56" s="15" t="s">
        <v>15</v>
      </c>
      <c r="E56" s="111">
        <f t="shared" si="6"/>
        <v>8.8888888888888892E-2</v>
      </c>
      <c r="F56" s="112">
        <f t="shared" si="1"/>
        <v>0.12820512820512819</v>
      </c>
      <c r="G56" s="112">
        <f t="shared" si="2"/>
        <v>6.4516129032258063E-2</v>
      </c>
      <c r="H56" s="112">
        <f t="shared" si="3"/>
        <v>4.8387096774193547E-2</v>
      </c>
      <c r="I56" s="111">
        <f t="shared" si="4"/>
        <v>0</v>
      </c>
      <c r="J56" s="112">
        <f t="shared" si="5"/>
        <v>3.4090909090909088E-2</v>
      </c>
      <c r="K56" s="113">
        <f t="shared" si="7"/>
        <v>1.3333333333333334E-2</v>
      </c>
      <c r="L56" s="111">
        <f t="shared" si="8"/>
        <v>7.8125E-2</v>
      </c>
      <c r="M56" s="114">
        <f t="shared" si="9"/>
        <v>8.1967213114754092E-2</v>
      </c>
      <c r="N56" s="115">
        <f t="shared" si="10"/>
        <v>4.3478260869565216E-2</v>
      </c>
      <c r="O56" s="116">
        <f t="shared" si="11"/>
        <v>0</v>
      </c>
      <c r="P56" s="117">
        <f t="shared" si="12"/>
        <v>0</v>
      </c>
      <c r="Q56" s="118">
        <f t="shared" si="13"/>
        <v>0.02</v>
      </c>
      <c r="R56" s="111">
        <f t="shared" si="14"/>
        <v>0</v>
      </c>
      <c r="S56" s="113">
        <f t="shared" si="15"/>
        <v>5.6179775280898875E-2</v>
      </c>
      <c r="U56" s="126"/>
      <c r="Y56" s="125"/>
    </row>
    <row r="57" spans="2:25" x14ac:dyDescent="0.25">
      <c r="B57" s="352"/>
      <c r="C57" s="51">
        <v>13</v>
      </c>
      <c r="D57" s="15" t="s">
        <v>16</v>
      </c>
      <c r="E57" s="111">
        <f t="shared" si="6"/>
        <v>4.4444444444444446E-2</v>
      </c>
      <c r="F57" s="112">
        <f t="shared" si="1"/>
        <v>7.6923076923076927E-2</v>
      </c>
      <c r="G57" s="112">
        <f t="shared" si="2"/>
        <v>3.2258064516129031E-2</v>
      </c>
      <c r="H57" s="112">
        <f t="shared" si="3"/>
        <v>6.4516129032258063E-2</v>
      </c>
      <c r="I57" s="111">
        <f t="shared" si="4"/>
        <v>0</v>
      </c>
      <c r="J57" s="112">
        <f t="shared" si="5"/>
        <v>2.2727272727272728E-2</v>
      </c>
      <c r="K57" s="113">
        <f t="shared" si="7"/>
        <v>1.3333333333333334E-2</v>
      </c>
      <c r="L57" s="111">
        <f t="shared" si="8"/>
        <v>3.125E-2</v>
      </c>
      <c r="M57" s="114">
        <f t="shared" si="9"/>
        <v>3.2786885245901641E-2</v>
      </c>
      <c r="N57" s="115">
        <f t="shared" si="10"/>
        <v>0</v>
      </c>
      <c r="O57" s="116">
        <f t="shared" si="11"/>
        <v>0</v>
      </c>
      <c r="P57" s="117">
        <f t="shared" si="12"/>
        <v>0</v>
      </c>
      <c r="Q57" s="118">
        <f t="shared" si="13"/>
        <v>0</v>
      </c>
      <c r="R57" s="111">
        <f t="shared" si="14"/>
        <v>0</v>
      </c>
      <c r="S57" s="113">
        <f t="shared" si="15"/>
        <v>5.6179775280898875E-2</v>
      </c>
      <c r="U57" s="126"/>
      <c r="Y57" s="125"/>
    </row>
    <row r="58" spans="2:25" ht="14.45" customHeight="1" x14ac:dyDescent="0.25">
      <c r="B58" s="347" t="s">
        <v>17</v>
      </c>
      <c r="C58" s="51">
        <v>14</v>
      </c>
      <c r="D58" s="15" t="s">
        <v>18</v>
      </c>
      <c r="E58" s="111">
        <f t="shared" si="6"/>
        <v>0.1111111111111111</v>
      </c>
      <c r="F58" s="112">
        <f t="shared" si="1"/>
        <v>5.128205128205128E-2</v>
      </c>
      <c r="G58" s="112">
        <f t="shared" si="2"/>
        <v>8.0645161290322578E-2</v>
      </c>
      <c r="H58" s="112">
        <f t="shared" si="3"/>
        <v>6.4516129032258063E-2</v>
      </c>
      <c r="I58" s="111">
        <f t="shared" si="4"/>
        <v>0</v>
      </c>
      <c r="J58" s="112">
        <f t="shared" si="5"/>
        <v>3.4090909090909088E-2</v>
      </c>
      <c r="K58" s="113">
        <f t="shared" si="7"/>
        <v>6.6666666666666666E-2</v>
      </c>
      <c r="L58" s="111">
        <f t="shared" si="8"/>
        <v>7.8125E-2</v>
      </c>
      <c r="M58" s="114">
        <f t="shared" si="9"/>
        <v>8.1967213114754092E-2</v>
      </c>
      <c r="N58" s="115">
        <f t="shared" si="10"/>
        <v>0.10869565217391304</v>
      </c>
      <c r="O58" s="116">
        <f t="shared" si="11"/>
        <v>0</v>
      </c>
      <c r="P58" s="117">
        <f t="shared" si="12"/>
        <v>0</v>
      </c>
      <c r="Q58" s="118">
        <f t="shared" si="13"/>
        <v>0</v>
      </c>
      <c r="R58" s="111">
        <f t="shared" si="14"/>
        <v>0</v>
      </c>
      <c r="S58" s="113">
        <f t="shared" si="15"/>
        <v>3.3707865168539325E-2</v>
      </c>
      <c r="U58" s="126"/>
      <c r="Y58" s="125"/>
    </row>
    <row r="59" spans="2:25" x14ac:dyDescent="0.25">
      <c r="B59" s="353"/>
      <c r="C59" s="51">
        <v>15</v>
      </c>
      <c r="D59" s="15" t="s">
        <v>19</v>
      </c>
      <c r="E59" s="111">
        <f t="shared" si="6"/>
        <v>0</v>
      </c>
      <c r="F59" s="112">
        <f t="shared" si="1"/>
        <v>0</v>
      </c>
      <c r="G59" s="112">
        <f t="shared" si="2"/>
        <v>8.0645161290322578E-2</v>
      </c>
      <c r="H59" s="112">
        <f t="shared" si="3"/>
        <v>6.4516129032258063E-2</v>
      </c>
      <c r="I59" s="111">
        <f t="shared" si="4"/>
        <v>0</v>
      </c>
      <c r="J59" s="112">
        <f t="shared" si="5"/>
        <v>3.4090909090909088E-2</v>
      </c>
      <c r="K59" s="113">
        <f t="shared" si="7"/>
        <v>1.3333333333333334E-2</v>
      </c>
      <c r="L59" s="111">
        <f t="shared" si="8"/>
        <v>7.8125E-2</v>
      </c>
      <c r="M59" s="114">
        <f t="shared" si="9"/>
        <v>8.1967213114754092E-2</v>
      </c>
      <c r="N59" s="115">
        <f t="shared" si="10"/>
        <v>6.5217391304347824E-2</v>
      </c>
      <c r="O59" s="116">
        <f t="shared" si="11"/>
        <v>0</v>
      </c>
      <c r="P59" s="117">
        <f t="shared" si="12"/>
        <v>0</v>
      </c>
      <c r="Q59" s="118">
        <f t="shared" si="13"/>
        <v>0</v>
      </c>
      <c r="R59" s="111">
        <f t="shared" si="14"/>
        <v>0</v>
      </c>
      <c r="S59" s="113">
        <f t="shared" si="15"/>
        <v>1.1235955056179775E-2</v>
      </c>
      <c r="U59" s="126"/>
      <c r="Y59" s="125"/>
    </row>
    <row r="60" spans="2:25" ht="18" x14ac:dyDescent="0.35">
      <c r="B60" s="353"/>
      <c r="C60" s="51">
        <v>16</v>
      </c>
      <c r="D60" s="15" t="s">
        <v>20</v>
      </c>
      <c r="E60" s="111">
        <f t="shared" si="6"/>
        <v>0.1111111111111111</v>
      </c>
      <c r="F60" s="112">
        <f t="shared" si="1"/>
        <v>7.6923076923076927E-2</v>
      </c>
      <c r="G60" s="112">
        <f t="shared" si="2"/>
        <v>8.0645161290322578E-2</v>
      </c>
      <c r="H60" s="112">
        <f t="shared" si="3"/>
        <v>4.8387096774193547E-2</v>
      </c>
      <c r="I60" s="111">
        <f t="shared" si="4"/>
        <v>0</v>
      </c>
      <c r="J60" s="112">
        <f t="shared" si="5"/>
        <v>3.4090909090909088E-2</v>
      </c>
      <c r="K60" s="113">
        <f t="shared" si="7"/>
        <v>6.6666666666666666E-2</v>
      </c>
      <c r="L60" s="111">
        <f t="shared" si="8"/>
        <v>7.8125E-2</v>
      </c>
      <c r="M60" s="114">
        <f t="shared" si="9"/>
        <v>8.1967213114754092E-2</v>
      </c>
      <c r="N60" s="115">
        <f t="shared" si="10"/>
        <v>8.6956521739130432E-2</v>
      </c>
      <c r="O60" s="116">
        <f t="shared" si="11"/>
        <v>0</v>
      </c>
      <c r="P60" s="117">
        <f t="shared" si="12"/>
        <v>0</v>
      </c>
      <c r="Q60" s="118">
        <f t="shared" si="13"/>
        <v>0</v>
      </c>
      <c r="R60" s="111">
        <f t="shared" si="14"/>
        <v>0</v>
      </c>
      <c r="S60" s="113">
        <f t="shared" si="15"/>
        <v>3.3707865168539325E-2</v>
      </c>
      <c r="U60" s="126"/>
      <c r="V60" t="s">
        <v>271</v>
      </c>
      <c r="Y60" s="125"/>
    </row>
    <row r="61" spans="2:25" x14ac:dyDescent="0.25">
      <c r="B61" s="352"/>
      <c r="C61" s="51">
        <v>17</v>
      </c>
      <c r="D61" s="15" t="s">
        <v>21</v>
      </c>
      <c r="E61" s="111">
        <f t="shared" si="6"/>
        <v>0.1111111111111111</v>
      </c>
      <c r="F61" s="112">
        <f t="shared" si="1"/>
        <v>2.564102564102564E-2</v>
      </c>
      <c r="G61" s="112">
        <f t="shared" si="2"/>
        <v>8.0645161290322578E-2</v>
      </c>
      <c r="H61" s="112">
        <f t="shared" si="3"/>
        <v>4.8387096774193547E-2</v>
      </c>
      <c r="I61" s="111">
        <f t="shared" si="4"/>
        <v>0.04</v>
      </c>
      <c r="J61" s="112">
        <f t="shared" si="5"/>
        <v>3.4090909090909088E-2</v>
      </c>
      <c r="K61" s="113">
        <f t="shared" si="7"/>
        <v>0.04</v>
      </c>
      <c r="L61" s="111">
        <f t="shared" si="8"/>
        <v>7.8125E-2</v>
      </c>
      <c r="M61" s="114">
        <f t="shared" si="9"/>
        <v>8.1967213114754092E-2</v>
      </c>
      <c r="N61" s="115">
        <f t="shared" si="10"/>
        <v>8.6956521739130432E-2</v>
      </c>
      <c r="O61" s="116">
        <f t="shared" si="11"/>
        <v>0</v>
      </c>
      <c r="P61" s="117">
        <f t="shared" si="12"/>
        <v>0</v>
      </c>
      <c r="Q61" s="118">
        <f t="shared" si="13"/>
        <v>0.04</v>
      </c>
      <c r="R61" s="111">
        <f t="shared" si="14"/>
        <v>0</v>
      </c>
      <c r="S61" s="113">
        <f t="shared" si="15"/>
        <v>3.3707865168539325E-2</v>
      </c>
      <c r="U61" s="126"/>
      <c r="V61" s="188" t="s">
        <v>270</v>
      </c>
      <c r="W61" s="206">
        <f>W48</f>
        <v>2.5248312724593559E-4</v>
      </c>
      <c r="Y61" s="125"/>
    </row>
    <row r="62" spans="2:25" ht="14.45" customHeight="1" x14ac:dyDescent="0.25">
      <c r="B62" s="347" t="s">
        <v>22</v>
      </c>
      <c r="C62" s="51">
        <v>18</v>
      </c>
      <c r="D62" s="15" t="s">
        <v>23</v>
      </c>
      <c r="E62" s="111">
        <f t="shared" si="6"/>
        <v>0</v>
      </c>
      <c r="F62" s="112">
        <f t="shared" si="1"/>
        <v>0</v>
      </c>
      <c r="G62" s="112">
        <f t="shared" si="2"/>
        <v>0</v>
      </c>
      <c r="H62" s="112">
        <f t="shared" si="3"/>
        <v>0</v>
      </c>
      <c r="I62" s="111">
        <f t="shared" si="4"/>
        <v>0.04</v>
      </c>
      <c r="J62" s="112">
        <f t="shared" si="5"/>
        <v>5.6818181818181816E-2</v>
      </c>
      <c r="K62" s="113">
        <f t="shared" si="7"/>
        <v>0.04</v>
      </c>
      <c r="L62" s="111">
        <f t="shared" si="8"/>
        <v>1.5625E-2</v>
      </c>
      <c r="M62" s="114">
        <f t="shared" si="9"/>
        <v>0</v>
      </c>
      <c r="N62" s="115">
        <f t="shared" si="10"/>
        <v>0</v>
      </c>
      <c r="O62" s="116">
        <f t="shared" si="11"/>
        <v>5.2631578947368418E-2</v>
      </c>
      <c r="P62" s="117">
        <f t="shared" si="12"/>
        <v>5.4054054054054057E-2</v>
      </c>
      <c r="Q62" s="118">
        <f t="shared" si="13"/>
        <v>0.06</v>
      </c>
      <c r="R62" s="111">
        <f t="shared" si="14"/>
        <v>4.3478260869565216E-2</v>
      </c>
      <c r="S62" s="113">
        <f t="shared" si="15"/>
        <v>4.49438202247191E-2</v>
      </c>
      <c r="U62" s="126"/>
      <c r="Y62" s="125"/>
    </row>
    <row r="63" spans="2:25" x14ac:dyDescent="0.25">
      <c r="B63" s="353"/>
      <c r="C63" s="51">
        <v>19</v>
      </c>
      <c r="D63" s="15" t="s">
        <v>25</v>
      </c>
      <c r="E63" s="111">
        <f t="shared" si="6"/>
        <v>0</v>
      </c>
      <c r="F63" s="112">
        <f t="shared" si="1"/>
        <v>0</v>
      </c>
      <c r="G63" s="112">
        <f t="shared" si="2"/>
        <v>0</v>
      </c>
      <c r="H63" s="112">
        <f t="shared" si="3"/>
        <v>0</v>
      </c>
      <c r="I63" s="111">
        <f t="shared" si="4"/>
        <v>0.04</v>
      </c>
      <c r="J63" s="112">
        <f t="shared" si="5"/>
        <v>5.6818181818181816E-2</v>
      </c>
      <c r="K63" s="113">
        <f t="shared" si="7"/>
        <v>0.04</v>
      </c>
      <c r="L63" s="111">
        <f t="shared" si="8"/>
        <v>1.5625E-2</v>
      </c>
      <c r="M63" s="114">
        <f t="shared" si="9"/>
        <v>0</v>
      </c>
      <c r="N63" s="115">
        <f t="shared" si="10"/>
        <v>0</v>
      </c>
      <c r="O63" s="116">
        <f t="shared" si="11"/>
        <v>0.13157894736842105</v>
      </c>
      <c r="P63" s="117">
        <f t="shared" si="12"/>
        <v>0.10810810810810811</v>
      </c>
      <c r="Q63" s="118">
        <f t="shared" si="13"/>
        <v>0.1</v>
      </c>
      <c r="R63" s="111">
        <f t="shared" si="14"/>
        <v>4.3478260869565216E-2</v>
      </c>
      <c r="S63" s="113">
        <f t="shared" si="15"/>
        <v>4.49438202247191E-2</v>
      </c>
      <c r="U63" s="126"/>
      <c r="Y63" s="125"/>
    </row>
    <row r="64" spans="2:25" x14ac:dyDescent="0.25">
      <c r="B64" s="353"/>
      <c r="C64" s="51">
        <v>20</v>
      </c>
      <c r="D64" s="15" t="s">
        <v>24</v>
      </c>
      <c r="E64" s="111">
        <f t="shared" si="6"/>
        <v>0</v>
      </c>
      <c r="F64" s="112">
        <f t="shared" si="1"/>
        <v>0</v>
      </c>
      <c r="G64" s="112">
        <f t="shared" si="2"/>
        <v>0</v>
      </c>
      <c r="H64" s="112">
        <f t="shared" si="3"/>
        <v>0</v>
      </c>
      <c r="I64" s="111">
        <f t="shared" si="4"/>
        <v>0.12</v>
      </c>
      <c r="J64" s="112">
        <f t="shared" si="5"/>
        <v>5.6818181818181816E-2</v>
      </c>
      <c r="K64" s="113">
        <f t="shared" si="7"/>
        <v>6.6666666666666666E-2</v>
      </c>
      <c r="L64" s="111">
        <f t="shared" si="8"/>
        <v>1.5625E-2</v>
      </c>
      <c r="M64" s="114">
        <f t="shared" si="9"/>
        <v>0</v>
      </c>
      <c r="N64" s="115">
        <f t="shared" si="10"/>
        <v>0</v>
      </c>
      <c r="O64" s="116">
        <f t="shared" si="11"/>
        <v>0.10526315789473684</v>
      </c>
      <c r="P64" s="117">
        <f t="shared" si="12"/>
        <v>0.10810810810810811</v>
      </c>
      <c r="Q64" s="118">
        <f t="shared" si="13"/>
        <v>0.08</v>
      </c>
      <c r="R64" s="111">
        <f t="shared" si="14"/>
        <v>0.13043478260869565</v>
      </c>
      <c r="S64" s="113">
        <f t="shared" si="15"/>
        <v>4.49438202247191E-2</v>
      </c>
      <c r="U64" s="126"/>
      <c r="Y64" s="125"/>
    </row>
    <row r="65" spans="2:25" x14ac:dyDescent="0.25">
      <c r="B65" s="352"/>
      <c r="C65" s="51">
        <v>21</v>
      </c>
      <c r="D65" s="15" t="s">
        <v>26</v>
      </c>
      <c r="E65" s="111">
        <f t="shared" si="6"/>
        <v>0</v>
      </c>
      <c r="F65" s="112">
        <f t="shared" si="1"/>
        <v>0</v>
      </c>
      <c r="G65" s="112">
        <f t="shared" si="2"/>
        <v>0</v>
      </c>
      <c r="H65" s="112">
        <f t="shared" si="3"/>
        <v>0</v>
      </c>
      <c r="I65" s="111">
        <f t="shared" si="4"/>
        <v>0.2</v>
      </c>
      <c r="J65" s="112">
        <f t="shared" si="5"/>
        <v>5.6818181818181816E-2</v>
      </c>
      <c r="K65" s="113">
        <f t="shared" si="7"/>
        <v>6.6666666666666666E-2</v>
      </c>
      <c r="L65" s="111">
        <f t="shared" si="8"/>
        <v>1.5625E-2</v>
      </c>
      <c r="M65" s="114">
        <f t="shared" si="9"/>
        <v>0</v>
      </c>
      <c r="N65" s="115">
        <f t="shared" si="10"/>
        <v>0</v>
      </c>
      <c r="O65" s="116">
        <f t="shared" si="11"/>
        <v>0.13157894736842105</v>
      </c>
      <c r="P65" s="117">
        <f t="shared" si="12"/>
        <v>0.13513513513513514</v>
      </c>
      <c r="Q65" s="118">
        <f t="shared" si="13"/>
        <v>0.1</v>
      </c>
      <c r="R65" s="111">
        <f t="shared" si="14"/>
        <v>0.21739130434782608</v>
      </c>
      <c r="S65" s="113">
        <f t="shared" si="15"/>
        <v>4.49438202247191E-2</v>
      </c>
      <c r="U65" s="126"/>
      <c r="Y65" s="125"/>
    </row>
    <row r="66" spans="2:25" ht="14.45" customHeight="1" x14ac:dyDescent="0.25">
      <c r="B66" s="347" t="s">
        <v>27</v>
      </c>
      <c r="C66" s="51">
        <v>22</v>
      </c>
      <c r="D66" s="15" t="s">
        <v>28</v>
      </c>
      <c r="E66" s="111">
        <f t="shared" si="6"/>
        <v>0</v>
      </c>
      <c r="F66" s="112">
        <f t="shared" si="1"/>
        <v>0</v>
      </c>
      <c r="G66" s="112">
        <f t="shared" si="2"/>
        <v>0</v>
      </c>
      <c r="H66" s="112">
        <f t="shared" si="3"/>
        <v>0</v>
      </c>
      <c r="I66" s="111">
        <f t="shared" si="4"/>
        <v>0</v>
      </c>
      <c r="J66" s="112">
        <f t="shared" si="5"/>
        <v>0</v>
      </c>
      <c r="K66" s="113">
        <f t="shared" si="7"/>
        <v>0</v>
      </c>
      <c r="L66" s="111">
        <f t="shared" si="8"/>
        <v>0</v>
      </c>
      <c r="M66" s="114">
        <f t="shared" si="9"/>
        <v>0</v>
      </c>
      <c r="N66" s="115">
        <f t="shared" si="10"/>
        <v>0</v>
      </c>
      <c r="O66" s="116">
        <f t="shared" si="11"/>
        <v>0</v>
      </c>
      <c r="P66" s="117">
        <f t="shared" si="12"/>
        <v>0</v>
      </c>
      <c r="Q66" s="118">
        <f t="shared" si="13"/>
        <v>0</v>
      </c>
      <c r="R66" s="111">
        <f t="shared" si="14"/>
        <v>0</v>
      </c>
      <c r="S66" s="113">
        <f t="shared" si="15"/>
        <v>2.247191011235955E-2</v>
      </c>
      <c r="U66" s="126"/>
      <c r="Y66" s="125"/>
    </row>
    <row r="67" spans="2:25" x14ac:dyDescent="0.25">
      <c r="B67" s="352"/>
      <c r="C67" s="51">
        <v>23</v>
      </c>
      <c r="D67" s="15" t="s">
        <v>29</v>
      </c>
      <c r="E67" s="111">
        <f t="shared" si="6"/>
        <v>0</v>
      </c>
      <c r="F67" s="112">
        <f t="shared" si="1"/>
        <v>0</v>
      </c>
      <c r="G67" s="112">
        <f t="shared" si="2"/>
        <v>0</v>
      </c>
      <c r="H67" s="112">
        <f t="shared" si="3"/>
        <v>0</v>
      </c>
      <c r="I67" s="111">
        <f t="shared" si="4"/>
        <v>0</v>
      </c>
      <c r="J67" s="112">
        <f t="shared" si="5"/>
        <v>0</v>
      </c>
      <c r="K67" s="113">
        <f t="shared" si="7"/>
        <v>0</v>
      </c>
      <c r="L67" s="111">
        <f t="shared" si="8"/>
        <v>1.5625E-2</v>
      </c>
      <c r="M67" s="114">
        <f t="shared" si="9"/>
        <v>1.6393442622950821E-2</v>
      </c>
      <c r="N67" s="115">
        <f t="shared" si="10"/>
        <v>0</v>
      </c>
      <c r="O67" s="116">
        <f t="shared" si="11"/>
        <v>0</v>
      </c>
      <c r="P67" s="117">
        <f t="shared" si="12"/>
        <v>0</v>
      </c>
      <c r="Q67" s="118">
        <f t="shared" si="13"/>
        <v>0</v>
      </c>
      <c r="R67" s="111">
        <f t="shared" si="14"/>
        <v>0</v>
      </c>
      <c r="S67" s="113">
        <f t="shared" si="15"/>
        <v>1.1235955056179775E-2</v>
      </c>
      <c r="U67" s="126"/>
      <c r="Y67" s="125"/>
    </row>
    <row r="68" spans="2:25" x14ac:dyDescent="0.25">
      <c r="B68" s="347" t="s">
        <v>30</v>
      </c>
      <c r="C68" s="51">
        <v>24</v>
      </c>
      <c r="D68" s="15" t="s">
        <v>31</v>
      </c>
      <c r="E68" s="111">
        <f t="shared" si="6"/>
        <v>0</v>
      </c>
      <c r="F68" s="112">
        <f t="shared" si="1"/>
        <v>0</v>
      </c>
      <c r="G68" s="112">
        <f t="shared" si="2"/>
        <v>0</v>
      </c>
      <c r="H68" s="112">
        <f t="shared" si="3"/>
        <v>0</v>
      </c>
      <c r="I68" s="111">
        <f t="shared" si="4"/>
        <v>0</v>
      </c>
      <c r="J68" s="112">
        <f t="shared" si="5"/>
        <v>3.4090909090909088E-2</v>
      </c>
      <c r="K68" s="113">
        <f t="shared" si="7"/>
        <v>1.3333333333333334E-2</v>
      </c>
      <c r="L68" s="111">
        <f t="shared" si="8"/>
        <v>4.6875E-2</v>
      </c>
      <c r="M68" s="114">
        <f t="shared" si="9"/>
        <v>4.9180327868852458E-2</v>
      </c>
      <c r="N68" s="115">
        <f t="shared" si="10"/>
        <v>6.5217391304347824E-2</v>
      </c>
      <c r="O68" s="116">
        <f t="shared" si="11"/>
        <v>0</v>
      </c>
      <c r="P68" s="117">
        <f t="shared" si="12"/>
        <v>0</v>
      </c>
      <c r="Q68" s="118">
        <f t="shared" si="13"/>
        <v>0.02</v>
      </c>
      <c r="R68" s="111">
        <f t="shared" si="14"/>
        <v>0</v>
      </c>
      <c r="S68" s="113">
        <f t="shared" si="15"/>
        <v>5.6179775280898875E-2</v>
      </c>
      <c r="U68" s="126"/>
      <c r="Y68" s="125"/>
    </row>
    <row r="69" spans="2:25" ht="15" customHeight="1" thickBot="1" x14ac:dyDescent="0.3">
      <c r="B69" s="348"/>
      <c r="C69" s="103">
        <v>25</v>
      </c>
      <c r="D69" s="136" t="s">
        <v>32</v>
      </c>
      <c r="E69" s="144">
        <f t="shared" si="6"/>
        <v>2.2222222222222223E-2</v>
      </c>
      <c r="F69" s="145">
        <f t="shared" si="1"/>
        <v>2.564102564102564E-2</v>
      </c>
      <c r="G69" s="145">
        <f t="shared" si="2"/>
        <v>4.8387096774193547E-2</v>
      </c>
      <c r="H69" s="145">
        <f t="shared" si="3"/>
        <v>4.8387096774193547E-2</v>
      </c>
      <c r="I69" s="144">
        <f t="shared" si="4"/>
        <v>0</v>
      </c>
      <c r="J69" s="145">
        <f t="shared" si="5"/>
        <v>3.4090909090909088E-2</v>
      </c>
      <c r="K69" s="146">
        <f t="shared" si="7"/>
        <v>1.3333333333333334E-2</v>
      </c>
      <c r="L69" s="144">
        <f t="shared" si="8"/>
        <v>4.6875E-2</v>
      </c>
      <c r="M69" s="147">
        <f t="shared" si="9"/>
        <v>4.9180327868852458E-2</v>
      </c>
      <c r="N69" s="148">
        <f t="shared" si="10"/>
        <v>2.1739130434782608E-2</v>
      </c>
      <c r="O69" s="149">
        <f t="shared" si="11"/>
        <v>0</v>
      </c>
      <c r="P69" s="150">
        <f t="shared" si="12"/>
        <v>0</v>
      </c>
      <c r="Q69" s="151">
        <f t="shared" si="13"/>
        <v>0.02</v>
      </c>
      <c r="R69" s="144">
        <f t="shared" si="14"/>
        <v>0</v>
      </c>
      <c r="S69" s="146">
        <f t="shared" si="15"/>
        <v>5.6179775280898875E-2</v>
      </c>
      <c r="U69" s="126"/>
      <c r="Y69" s="125"/>
    </row>
    <row r="70" spans="2:25" ht="15" customHeight="1" x14ac:dyDescent="0.25">
      <c r="D70"/>
      <c r="E70" s="223"/>
      <c r="O70"/>
      <c r="P70"/>
      <c r="Q70"/>
      <c r="U70" s="126"/>
      <c r="Y70" s="125"/>
    </row>
    <row r="71" spans="2:25" ht="17.45" customHeight="1" thickBot="1" x14ac:dyDescent="0.3">
      <c r="D71"/>
      <c r="O71"/>
      <c r="P71"/>
      <c r="Q71"/>
      <c r="U71" s="126"/>
      <c r="V71" t="s">
        <v>272</v>
      </c>
      <c r="Y71" s="125"/>
    </row>
    <row r="72" spans="2:25" ht="18.600000000000001" customHeight="1" thickBot="1" x14ac:dyDescent="0.3">
      <c r="B72" s="354" t="s">
        <v>299</v>
      </c>
      <c r="C72" s="355"/>
      <c r="D72" s="356"/>
      <c r="O72"/>
      <c r="P72"/>
      <c r="Q72"/>
      <c r="U72" s="126"/>
      <c r="Y72" s="125"/>
    </row>
    <row r="73" spans="2:25" ht="29.45" customHeight="1" thickBot="1" x14ac:dyDescent="0.3">
      <c r="B73" s="357"/>
      <c r="C73" s="358"/>
      <c r="D73" s="409"/>
      <c r="E73" s="320" t="s">
        <v>406</v>
      </c>
      <c r="F73" s="321"/>
      <c r="G73" s="321"/>
      <c r="H73" s="321"/>
      <c r="I73" s="321"/>
      <c r="J73" s="321"/>
      <c r="K73" s="321"/>
      <c r="L73" s="321"/>
      <c r="M73" s="321"/>
      <c r="N73" s="321"/>
      <c r="O73" s="321"/>
      <c r="P73" s="321"/>
      <c r="Q73" s="321"/>
      <c r="R73" s="321"/>
      <c r="S73" s="322"/>
      <c r="U73" s="126"/>
      <c r="Y73" s="125"/>
    </row>
    <row r="74" spans="2:25" ht="14.45" customHeight="1" x14ac:dyDescent="0.25">
      <c r="B74" s="134" t="s">
        <v>402</v>
      </c>
      <c r="C74" s="135" t="s">
        <v>185</v>
      </c>
      <c r="D74" s="135" t="s">
        <v>403</v>
      </c>
      <c r="E74" s="330" t="str">
        <f>U$174</f>
        <v>FOOD SECURITY</v>
      </c>
      <c r="F74" s="331"/>
      <c r="G74" s="331"/>
      <c r="H74" s="332"/>
      <c r="I74" s="333" t="str">
        <f>U$178</f>
        <v>CLIMATE CHANGE MITIGATION/ADAPTATION</v>
      </c>
      <c r="J74" s="334"/>
      <c r="K74" s="335"/>
      <c r="L74" s="330" t="str">
        <f>U$181</f>
        <v>ECONOMIC DEVELOPMENT</v>
      </c>
      <c r="M74" s="331"/>
      <c r="N74" s="332"/>
      <c r="O74" s="336" t="str">
        <f>U$184</f>
        <v>BIODIVERSITY</v>
      </c>
      <c r="P74" s="337"/>
      <c r="Q74" s="338"/>
      <c r="R74" s="330" t="str">
        <f>U$187</f>
        <v>LIVABILITY</v>
      </c>
      <c r="S74" s="332"/>
      <c r="U74" s="126"/>
      <c r="Y74" s="125"/>
    </row>
    <row r="75" spans="2:25" ht="14.45" customHeight="1" x14ac:dyDescent="0.25">
      <c r="B75" s="359" t="s">
        <v>0</v>
      </c>
      <c r="C75" s="51">
        <v>1</v>
      </c>
      <c r="D75" s="14" t="s">
        <v>1</v>
      </c>
      <c r="E75" s="344">
        <f t="shared" ref="E75:E99" si="16">(E45*$E$44)+(F45*$F$44)+(G45*$G$44)+(H45*$H$44)</f>
        <v>6.0090984284532675E-2</v>
      </c>
      <c r="F75" s="345"/>
      <c r="G75" s="345"/>
      <c r="H75" s="346"/>
      <c r="I75" s="344">
        <f t="shared" ref="I75:I99" si="17">(I45*$I$44)+(J45*$J$44)+(K45*$K$44)</f>
        <v>0.10782828282828283</v>
      </c>
      <c r="J75" s="345"/>
      <c r="K75" s="346"/>
      <c r="L75" s="344">
        <f t="shared" ref="L75:L99" si="18">(L45*$L$44)+(M45*$M$44)+(N45*$N$44)</f>
        <v>1.0672814207650273E-2</v>
      </c>
      <c r="M75" s="345"/>
      <c r="N75" s="346"/>
      <c r="O75" s="344">
        <f t="shared" ref="O75:O99" si="19">(O45*$O$44)+(P45*$P$44)+(Q45*$Q$44)</f>
        <v>0.11346609767662399</v>
      </c>
      <c r="P75" s="345"/>
      <c r="Q75" s="346"/>
      <c r="R75" s="344">
        <f t="shared" ref="R75:R99" si="20">(R45*$R$44)+(S45*$S$44)</f>
        <v>0.1255495847581827</v>
      </c>
      <c r="S75" s="346"/>
      <c r="U75" s="126"/>
      <c r="Y75" s="125"/>
    </row>
    <row r="76" spans="2:25" x14ac:dyDescent="0.25">
      <c r="B76" s="353"/>
      <c r="C76" s="51">
        <v>2</v>
      </c>
      <c r="D76" s="15" t="s">
        <v>2</v>
      </c>
      <c r="E76" s="339">
        <f t="shared" si="16"/>
        <v>5.2157430383236836E-2</v>
      </c>
      <c r="F76" s="340"/>
      <c r="G76" s="340"/>
      <c r="H76" s="341"/>
      <c r="I76" s="339">
        <f t="shared" si="17"/>
        <v>9.4494949494949493E-2</v>
      </c>
      <c r="J76" s="340"/>
      <c r="K76" s="341"/>
      <c r="L76" s="344">
        <f t="shared" si="18"/>
        <v>1.0672814207650273E-2</v>
      </c>
      <c r="M76" s="345"/>
      <c r="N76" s="346"/>
      <c r="O76" s="344">
        <f t="shared" si="19"/>
        <v>9.7790422000948313E-2</v>
      </c>
      <c r="P76" s="345"/>
      <c r="Q76" s="346"/>
      <c r="R76" s="344">
        <f t="shared" si="20"/>
        <v>8.2071323888617487E-2</v>
      </c>
      <c r="S76" s="346"/>
      <c r="U76" s="126"/>
      <c r="W76" s="56"/>
      <c r="X76" s="56"/>
      <c r="Y76" s="191"/>
    </row>
    <row r="77" spans="2:25" ht="14.45" customHeight="1" x14ac:dyDescent="0.25">
      <c r="B77" s="352"/>
      <c r="C77" s="51">
        <v>3</v>
      </c>
      <c r="D77" s="15" t="s">
        <v>3</v>
      </c>
      <c r="E77" s="339">
        <f t="shared" si="16"/>
        <v>3.6159360352908738E-2</v>
      </c>
      <c r="F77" s="340"/>
      <c r="G77" s="340"/>
      <c r="H77" s="341"/>
      <c r="I77" s="339">
        <f t="shared" si="17"/>
        <v>5.0050505050505054E-2</v>
      </c>
      <c r="J77" s="340"/>
      <c r="K77" s="341"/>
      <c r="L77" s="344">
        <f t="shared" si="18"/>
        <v>1.0672814207650273E-2</v>
      </c>
      <c r="M77" s="345"/>
      <c r="N77" s="346"/>
      <c r="O77" s="344">
        <f t="shared" si="19"/>
        <v>7.1000474158368881E-2</v>
      </c>
      <c r="P77" s="345"/>
      <c r="Q77" s="346"/>
      <c r="R77" s="344">
        <f t="shared" si="20"/>
        <v>3.8593063019052271E-2</v>
      </c>
      <c r="S77" s="346"/>
      <c r="U77" s="126"/>
      <c r="V77" s="323" t="s">
        <v>373</v>
      </c>
      <c r="W77" s="323"/>
      <c r="X77" s="323"/>
      <c r="Y77" s="191"/>
    </row>
    <row r="78" spans="2:25" ht="14.45" customHeight="1" x14ac:dyDescent="0.25">
      <c r="B78" s="347" t="s">
        <v>4</v>
      </c>
      <c r="C78" s="51">
        <v>4</v>
      </c>
      <c r="D78" s="15" t="s">
        <v>5</v>
      </c>
      <c r="E78" s="349">
        <f t="shared" si="16"/>
        <v>7.371105596912049E-2</v>
      </c>
      <c r="F78" s="350"/>
      <c r="G78" s="350"/>
      <c r="H78" s="351"/>
      <c r="I78" s="339">
        <f t="shared" si="17"/>
        <v>4.6919191919191916E-2</v>
      </c>
      <c r="J78" s="340"/>
      <c r="K78" s="341"/>
      <c r="L78" s="344">
        <f t="shared" si="18"/>
        <v>6.1003949869327626E-2</v>
      </c>
      <c r="M78" s="345"/>
      <c r="N78" s="346"/>
      <c r="O78" s="344">
        <f t="shared" si="19"/>
        <v>4.8895211000474156E-2</v>
      </c>
      <c r="P78" s="345"/>
      <c r="Q78" s="346"/>
      <c r="R78" s="344">
        <f t="shared" si="20"/>
        <v>2.8089887640449437E-2</v>
      </c>
      <c r="S78" s="346"/>
      <c r="U78" s="126"/>
      <c r="V78" s="323"/>
      <c r="W78" s="323"/>
      <c r="X78" s="323"/>
      <c r="Y78" s="191"/>
    </row>
    <row r="79" spans="2:25" x14ac:dyDescent="0.25">
      <c r="B79" s="353"/>
      <c r="C79" s="51">
        <v>5</v>
      </c>
      <c r="D79" s="15" t="s">
        <v>6</v>
      </c>
      <c r="E79" s="344">
        <f t="shared" si="16"/>
        <v>3.8537358698649021E-2</v>
      </c>
      <c r="F79" s="345"/>
      <c r="G79" s="345"/>
      <c r="H79" s="346"/>
      <c r="I79" s="339">
        <f t="shared" si="17"/>
        <v>4.6262626262626262E-2</v>
      </c>
      <c r="J79" s="340"/>
      <c r="K79" s="341"/>
      <c r="L79" s="344">
        <f t="shared" si="18"/>
        <v>4.3084758850083157E-2</v>
      </c>
      <c r="M79" s="345"/>
      <c r="N79" s="346"/>
      <c r="O79" s="344">
        <f t="shared" si="19"/>
        <v>4.8895211000474156E-2</v>
      </c>
      <c r="P79" s="345"/>
      <c r="Q79" s="346"/>
      <c r="R79" s="344">
        <f t="shared" si="20"/>
        <v>4.4211040547142158E-2</v>
      </c>
      <c r="S79" s="346"/>
      <c r="U79" s="126"/>
      <c r="V79" s="56"/>
      <c r="W79" s="56"/>
      <c r="X79" s="56"/>
      <c r="Y79" s="191"/>
    </row>
    <row r="80" spans="2:25" x14ac:dyDescent="0.25">
      <c r="B80" s="353"/>
      <c r="C80" s="51">
        <v>6</v>
      </c>
      <c r="D80" s="15" t="s">
        <v>7</v>
      </c>
      <c r="E80" s="349">
        <f t="shared" si="16"/>
        <v>5.6058726220016536E-2</v>
      </c>
      <c r="F80" s="350"/>
      <c r="G80" s="350"/>
      <c r="H80" s="351"/>
      <c r="I80" s="339">
        <f t="shared" si="17"/>
        <v>5.5151515151515146E-2</v>
      </c>
      <c r="J80" s="340"/>
      <c r="K80" s="341"/>
      <c r="L80" s="344">
        <f t="shared" si="18"/>
        <v>4.6511196246139225E-2</v>
      </c>
      <c r="M80" s="345"/>
      <c r="N80" s="346"/>
      <c r="O80" s="344">
        <f t="shared" si="19"/>
        <v>8.0009483167377909E-2</v>
      </c>
      <c r="P80" s="345"/>
      <c r="Q80" s="346"/>
      <c r="R80" s="344">
        <f t="shared" si="20"/>
        <v>9.3307278944797262E-2</v>
      </c>
      <c r="S80" s="346"/>
      <c r="U80" s="126"/>
      <c r="Y80" s="125"/>
    </row>
    <row r="81" spans="2:25" x14ac:dyDescent="0.25">
      <c r="B81" s="352"/>
      <c r="C81" s="51">
        <v>7</v>
      </c>
      <c r="D81" s="15" t="s">
        <v>8</v>
      </c>
      <c r="E81" s="344">
        <f t="shared" si="16"/>
        <v>3.2127102288392606E-2</v>
      </c>
      <c r="F81" s="345"/>
      <c r="G81" s="345"/>
      <c r="H81" s="346"/>
      <c r="I81" s="339">
        <f t="shared" si="17"/>
        <v>1.8939393939393936E-2</v>
      </c>
      <c r="J81" s="340"/>
      <c r="K81" s="341"/>
      <c r="L81" s="344">
        <f t="shared" si="18"/>
        <v>3.4056486101211682E-2</v>
      </c>
      <c r="M81" s="345"/>
      <c r="N81" s="346"/>
      <c r="O81" s="344">
        <f t="shared" si="19"/>
        <v>9.7790422000948313E-2</v>
      </c>
      <c r="P81" s="345"/>
      <c r="Q81" s="346"/>
      <c r="R81" s="344">
        <f t="shared" si="20"/>
        <v>1.6853932584269662E-2</v>
      </c>
      <c r="S81" s="346"/>
      <c r="U81" s="192" t="s">
        <v>278</v>
      </c>
      <c r="Y81" s="125"/>
    </row>
    <row r="82" spans="2:25" x14ac:dyDescent="0.25">
      <c r="B82" s="347" t="s">
        <v>9</v>
      </c>
      <c r="C82" s="51">
        <v>8</v>
      </c>
      <c r="D82" s="15" t="s">
        <v>10</v>
      </c>
      <c r="E82" s="339">
        <f t="shared" si="16"/>
        <v>6.1745244003308525E-2</v>
      </c>
      <c r="F82" s="340"/>
      <c r="G82" s="340"/>
      <c r="H82" s="341"/>
      <c r="I82" s="339">
        <f t="shared" si="17"/>
        <v>3.2929292929292933E-2</v>
      </c>
      <c r="J82" s="340"/>
      <c r="K82" s="341"/>
      <c r="L82" s="344">
        <f t="shared" si="18"/>
        <v>6.1003949869327626E-2</v>
      </c>
      <c r="M82" s="345"/>
      <c r="N82" s="346"/>
      <c r="O82" s="344">
        <f t="shared" si="19"/>
        <v>0</v>
      </c>
      <c r="P82" s="345"/>
      <c r="Q82" s="346"/>
      <c r="R82" s="344">
        <f t="shared" si="20"/>
        <v>1.6853932584269662E-2</v>
      </c>
      <c r="S82" s="346"/>
      <c r="U82" s="126" t="s">
        <v>277</v>
      </c>
      <c r="Y82" s="125"/>
    </row>
    <row r="83" spans="2:25" x14ac:dyDescent="0.25">
      <c r="B83" s="353"/>
      <c r="C83" s="51">
        <v>9</v>
      </c>
      <c r="D83" s="15" t="s">
        <v>11</v>
      </c>
      <c r="E83" s="339">
        <f t="shared" si="16"/>
        <v>4.4223876481940996E-2</v>
      </c>
      <c r="F83" s="340"/>
      <c r="G83" s="340"/>
      <c r="H83" s="341"/>
      <c r="I83" s="339">
        <f t="shared" si="17"/>
        <v>2.9141414141414142E-2</v>
      </c>
      <c r="J83" s="340"/>
      <c r="K83" s="341"/>
      <c r="L83" s="344">
        <f t="shared" si="18"/>
        <v>4.3084758850083157E-2</v>
      </c>
      <c r="M83" s="345"/>
      <c r="N83" s="346"/>
      <c r="O83" s="344">
        <f t="shared" si="19"/>
        <v>1.3333333333333332E-2</v>
      </c>
      <c r="P83" s="345"/>
      <c r="Q83" s="346"/>
      <c r="R83" s="344">
        <f t="shared" si="20"/>
        <v>1.6853932584269662E-2</v>
      </c>
      <c r="S83" s="346"/>
      <c r="U83" s="126" t="s">
        <v>279</v>
      </c>
      <c r="Y83" s="125"/>
    </row>
    <row r="84" spans="2:25" x14ac:dyDescent="0.25">
      <c r="B84" s="353"/>
      <c r="C84" s="51">
        <v>10</v>
      </c>
      <c r="D84" s="15" t="s">
        <v>12</v>
      </c>
      <c r="E84" s="339">
        <f t="shared" si="16"/>
        <v>7.0533498759305216E-2</v>
      </c>
      <c r="F84" s="340"/>
      <c r="G84" s="340"/>
      <c r="H84" s="341"/>
      <c r="I84" s="339">
        <f t="shared" si="17"/>
        <v>2.9141414141414142E-2</v>
      </c>
      <c r="J84" s="340"/>
      <c r="K84" s="341"/>
      <c r="L84" s="344">
        <f t="shared" si="18"/>
        <v>8.2349578284628161E-2</v>
      </c>
      <c r="M84" s="345"/>
      <c r="N84" s="346"/>
      <c r="O84" s="344">
        <f t="shared" si="19"/>
        <v>0</v>
      </c>
      <c r="P84" s="345"/>
      <c r="Q84" s="346"/>
      <c r="R84" s="344">
        <f t="shared" si="20"/>
        <v>2.247191011235955E-2</v>
      </c>
      <c r="S84" s="346"/>
      <c r="U84" s="446" t="s">
        <v>286</v>
      </c>
      <c r="V84" s="388"/>
      <c r="W84" s="388"/>
      <c r="X84" s="388"/>
      <c r="Y84" s="389"/>
    </row>
    <row r="85" spans="2:25" x14ac:dyDescent="0.25">
      <c r="B85" s="352"/>
      <c r="C85" s="51">
        <v>11</v>
      </c>
      <c r="D85" s="15" t="s">
        <v>13</v>
      </c>
      <c r="E85" s="339">
        <f t="shared" si="16"/>
        <v>4.2569616763165147E-2</v>
      </c>
      <c r="F85" s="340"/>
      <c r="G85" s="340"/>
      <c r="H85" s="341"/>
      <c r="I85" s="339">
        <f t="shared" si="17"/>
        <v>2.8484848484848484E-2</v>
      </c>
      <c r="J85" s="340"/>
      <c r="K85" s="341"/>
      <c r="L85" s="344">
        <f t="shared" si="18"/>
        <v>5.3757573057733425E-2</v>
      </c>
      <c r="M85" s="345"/>
      <c r="N85" s="346"/>
      <c r="O85" s="344">
        <f t="shared" si="19"/>
        <v>6.6666666666666662E-3</v>
      </c>
      <c r="P85" s="345"/>
      <c r="Q85" s="346"/>
      <c r="R85" s="344">
        <f t="shared" si="20"/>
        <v>2.247191011235955E-2</v>
      </c>
      <c r="S85" s="346"/>
      <c r="U85" s="446"/>
      <c r="V85" s="388"/>
      <c r="W85" s="388"/>
      <c r="X85" s="388"/>
      <c r="Y85" s="389"/>
    </row>
    <row r="86" spans="2:25" ht="15.75" thickBot="1" x14ac:dyDescent="0.3">
      <c r="B86" s="347" t="s">
        <v>14</v>
      </c>
      <c r="C86" s="51">
        <v>12</v>
      </c>
      <c r="D86" s="15" t="s">
        <v>15</v>
      </c>
      <c r="E86" s="339">
        <f t="shared" si="16"/>
        <v>8.2499310725117181E-2</v>
      </c>
      <c r="F86" s="340"/>
      <c r="G86" s="340"/>
      <c r="H86" s="341"/>
      <c r="I86" s="339">
        <f t="shared" si="17"/>
        <v>1.5808080808080806E-2</v>
      </c>
      <c r="J86" s="340"/>
      <c r="K86" s="341"/>
      <c r="L86" s="344">
        <f t="shared" si="18"/>
        <v>6.785682466143976E-2</v>
      </c>
      <c r="M86" s="345"/>
      <c r="N86" s="346"/>
      <c r="O86" s="344">
        <f t="shared" si="19"/>
        <v>6.6666666666666662E-3</v>
      </c>
      <c r="P86" s="345"/>
      <c r="Q86" s="346"/>
      <c r="R86" s="344">
        <f t="shared" si="20"/>
        <v>2.8089887640449437E-2</v>
      </c>
      <c r="S86" s="346"/>
      <c r="U86" s="127"/>
      <c r="V86" s="123"/>
      <c r="W86" s="123"/>
      <c r="X86" s="123"/>
      <c r="Y86" s="128"/>
    </row>
    <row r="87" spans="2:25" x14ac:dyDescent="0.25">
      <c r="B87" s="352"/>
      <c r="C87" s="51">
        <v>13</v>
      </c>
      <c r="D87" s="15" t="s">
        <v>16</v>
      </c>
      <c r="E87" s="339">
        <f t="shared" si="16"/>
        <v>5.4535428728977119E-2</v>
      </c>
      <c r="F87" s="340"/>
      <c r="G87" s="340"/>
      <c r="H87" s="341"/>
      <c r="I87" s="339">
        <f t="shared" si="17"/>
        <v>1.2020202020202021E-2</v>
      </c>
      <c r="J87" s="340"/>
      <c r="K87" s="341"/>
      <c r="L87" s="344">
        <f t="shared" si="18"/>
        <v>2.1345628415300546E-2</v>
      </c>
      <c r="M87" s="345"/>
      <c r="N87" s="346"/>
      <c r="O87" s="344">
        <f t="shared" si="19"/>
        <v>0</v>
      </c>
      <c r="P87" s="345"/>
      <c r="Q87" s="346"/>
      <c r="R87" s="344">
        <f t="shared" si="20"/>
        <v>2.8089887640449437E-2</v>
      </c>
      <c r="S87" s="346"/>
    </row>
    <row r="88" spans="2:25" x14ac:dyDescent="0.25">
      <c r="B88" s="347" t="s">
        <v>17</v>
      </c>
      <c r="C88" s="51">
        <v>14</v>
      </c>
      <c r="D88" s="15" t="s">
        <v>18</v>
      </c>
      <c r="E88" s="349">
        <f t="shared" si="16"/>
        <v>7.688861317893575E-2</v>
      </c>
      <c r="F88" s="350"/>
      <c r="G88" s="350"/>
      <c r="H88" s="351"/>
      <c r="I88" s="339">
        <f t="shared" si="17"/>
        <v>3.358585858585858E-2</v>
      </c>
      <c r="J88" s="340"/>
      <c r="K88" s="341"/>
      <c r="L88" s="344">
        <f t="shared" si="18"/>
        <v>8.9595955096222368E-2</v>
      </c>
      <c r="M88" s="345"/>
      <c r="N88" s="346"/>
      <c r="O88" s="344">
        <f t="shared" si="19"/>
        <v>0</v>
      </c>
      <c r="P88" s="345"/>
      <c r="Q88" s="346"/>
      <c r="R88" s="344">
        <f t="shared" si="20"/>
        <v>1.6853932584269662E-2</v>
      </c>
      <c r="S88" s="346"/>
    </row>
    <row r="89" spans="2:25" x14ac:dyDescent="0.25">
      <c r="B89" s="353"/>
      <c r="C89" s="51">
        <v>15</v>
      </c>
      <c r="D89" s="15" t="s">
        <v>19</v>
      </c>
      <c r="E89" s="344">
        <f t="shared" si="16"/>
        <v>3.6290322580645157E-2</v>
      </c>
      <c r="F89" s="345"/>
      <c r="G89" s="345"/>
      <c r="H89" s="346"/>
      <c r="I89" s="339">
        <f t="shared" si="17"/>
        <v>1.5808080808080806E-2</v>
      </c>
      <c r="J89" s="340"/>
      <c r="K89" s="341"/>
      <c r="L89" s="344">
        <f t="shared" si="18"/>
        <v>7.5103201473033968E-2</v>
      </c>
      <c r="M89" s="345"/>
      <c r="N89" s="346"/>
      <c r="O89" s="344">
        <f t="shared" si="19"/>
        <v>0</v>
      </c>
      <c r="P89" s="345"/>
      <c r="Q89" s="346"/>
      <c r="R89" s="344">
        <f t="shared" si="20"/>
        <v>5.6179775280898875E-3</v>
      </c>
      <c r="S89" s="346"/>
    </row>
    <row r="90" spans="2:25" x14ac:dyDescent="0.25">
      <c r="B90" s="353"/>
      <c r="C90" s="51">
        <v>16</v>
      </c>
      <c r="D90" s="15" t="s">
        <v>20</v>
      </c>
      <c r="E90" s="339">
        <f t="shared" si="16"/>
        <v>7.9266611524676039E-2</v>
      </c>
      <c r="F90" s="340"/>
      <c r="G90" s="340"/>
      <c r="H90" s="341"/>
      <c r="I90" s="339">
        <f t="shared" si="17"/>
        <v>3.358585858585858E-2</v>
      </c>
      <c r="J90" s="340"/>
      <c r="K90" s="341"/>
      <c r="L90" s="344">
        <f t="shared" si="18"/>
        <v>8.2349578284628161E-2</v>
      </c>
      <c r="M90" s="345"/>
      <c r="N90" s="346"/>
      <c r="O90" s="344">
        <f t="shared" si="19"/>
        <v>0</v>
      </c>
      <c r="P90" s="345"/>
      <c r="Q90" s="346"/>
      <c r="R90" s="344">
        <f t="shared" si="20"/>
        <v>1.6853932584269662E-2</v>
      </c>
      <c r="S90" s="346"/>
    </row>
    <row r="91" spans="2:25" x14ac:dyDescent="0.25">
      <c r="B91" s="352"/>
      <c r="C91" s="51">
        <v>17</v>
      </c>
      <c r="D91" s="15" t="s">
        <v>21</v>
      </c>
      <c r="E91" s="339">
        <f t="shared" si="16"/>
        <v>6.6446098704163223E-2</v>
      </c>
      <c r="F91" s="340"/>
      <c r="G91" s="340"/>
      <c r="H91" s="341"/>
      <c r="I91" s="339">
        <f t="shared" si="17"/>
        <v>3.8030303030303025E-2</v>
      </c>
      <c r="J91" s="340"/>
      <c r="K91" s="341"/>
      <c r="L91" s="344">
        <f t="shared" si="18"/>
        <v>8.2349578284628161E-2</v>
      </c>
      <c r="M91" s="345"/>
      <c r="N91" s="346"/>
      <c r="O91" s="344">
        <f t="shared" si="19"/>
        <v>1.3333333333333332E-2</v>
      </c>
      <c r="P91" s="345"/>
      <c r="Q91" s="346"/>
      <c r="R91" s="344">
        <f t="shared" si="20"/>
        <v>1.6853932584269662E-2</v>
      </c>
      <c r="S91" s="346"/>
    </row>
    <row r="92" spans="2:25" x14ac:dyDescent="0.25">
      <c r="B92" s="347" t="s">
        <v>22</v>
      </c>
      <c r="C92" s="51">
        <v>18</v>
      </c>
      <c r="D92" s="15" t="s">
        <v>23</v>
      </c>
      <c r="E92" s="339">
        <f t="shared" si="16"/>
        <v>0</v>
      </c>
      <c r="F92" s="340"/>
      <c r="G92" s="340"/>
      <c r="H92" s="341"/>
      <c r="I92" s="339">
        <f t="shared" si="17"/>
        <v>4.5606060606060608E-2</v>
      </c>
      <c r="J92" s="340"/>
      <c r="K92" s="341"/>
      <c r="L92" s="344">
        <f t="shared" si="18"/>
        <v>5.208333333333333E-3</v>
      </c>
      <c r="M92" s="345"/>
      <c r="N92" s="346"/>
      <c r="O92" s="344">
        <f t="shared" si="19"/>
        <v>5.5561877667140817E-2</v>
      </c>
      <c r="P92" s="345"/>
      <c r="Q92" s="346"/>
      <c r="R92" s="344">
        <f t="shared" si="20"/>
        <v>4.4211040547142158E-2</v>
      </c>
      <c r="S92" s="346"/>
    </row>
    <row r="93" spans="2:25" x14ac:dyDescent="0.25">
      <c r="B93" s="353"/>
      <c r="C93" s="51">
        <v>19</v>
      </c>
      <c r="D93" s="15" t="s">
        <v>25</v>
      </c>
      <c r="E93" s="339">
        <f t="shared" si="16"/>
        <v>0</v>
      </c>
      <c r="F93" s="340"/>
      <c r="G93" s="340"/>
      <c r="H93" s="341"/>
      <c r="I93" s="339">
        <f t="shared" si="17"/>
        <v>4.5606060606060608E-2</v>
      </c>
      <c r="J93" s="340"/>
      <c r="K93" s="341"/>
      <c r="L93" s="344">
        <f t="shared" si="18"/>
        <v>5.208333333333333E-3</v>
      </c>
      <c r="M93" s="345"/>
      <c r="N93" s="346"/>
      <c r="O93" s="344">
        <f t="shared" si="19"/>
        <v>0.11322901849217637</v>
      </c>
      <c r="P93" s="345"/>
      <c r="Q93" s="346"/>
      <c r="R93" s="344">
        <f t="shared" si="20"/>
        <v>4.4211040547142158E-2</v>
      </c>
      <c r="S93" s="346"/>
    </row>
    <row r="94" spans="2:25" x14ac:dyDescent="0.25">
      <c r="B94" s="353"/>
      <c r="C94" s="51">
        <v>20</v>
      </c>
      <c r="D94" s="15" t="s">
        <v>24</v>
      </c>
      <c r="E94" s="339">
        <f t="shared" si="16"/>
        <v>0</v>
      </c>
      <c r="F94" s="340"/>
      <c r="G94" s="340"/>
      <c r="H94" s="341"/>
      <c r="I94" s="339">
        <f t="shared" si="17"/>
        <v>8.1161616161616157E-2</v>
      </c>
      <c r="J94" s="340"/>
      <c r="K94" s="341"/>
      <c r="L94" s="344">
        <f t="shared" si="18"/>
        <v>5.208333333333333E-3</v>
      </c>
      <c r="M94" s="345"/>
      <c r="N94" s="346"/>
      <c r="O94" s="344">
        <f t="shared" si="19"/>
        <v>9.7790422000948313E-2</v>
      </c>
      <c r="P94" s="345"/>
      <c r="Q94" s="346"/>
      <c r="R94" s="344">
        <f t="shared" si="20"/>
        <v>8.7689301416707374E-2</v>
      </c>
      <c r="S94" s="346"/>
    </row>
    <row r="95" spans="2:25" x14ac:dyDescent="0.25">
      <c r="B95" s="352"/>
      <c r="C95" s="51">
        <v>21</v>
      </c>
      <c r="D95" s="15" t="s">
        <v>26</v>
      </c>
      <c r="E95" s="339">
        <f t="shared" si="16"/>
        <v>0</v>
      </c>
      <c r="F95" s="340"/>
      <c r="G95" s="340"/>
      <c r="H95" s="341"/>
      <c r="I95" s="339">
        <f t="shared" si="17"/>
        <v>0.10782828282828283</v>
      </c>
      <c r="J95" s="340"/>
      <c r="K95" s="341"/>
      <c r="L95" s="344">
        <f t="shared" si="18"/>
        <v>5.208333333333333E-3</v>
      </c>
      <c r="M95" s="345"/>
      <c r="N95" s="346"/>
      <c r="O95" s="344">
        <f t="shared" si="19"/>
        <v>0.1222380275011854</v>
      </c>
      <c r="P95" s="345"/>
      <c r="Q95" s="346"/>
      <c r="R95" s="344">
        <f t="shared" si="20"/>
        <v>0.13116756228627258</v>
      </c>
      <c r="S95" s="346"/>
    </row>
    <row r="96" spans="2:25" x14ac:dyDescent="0.25">
      <c r="B96" s="347" t="s">
        <v>27</v>
      </c>
      <c r="C96" s="51">
        <v>22</v>
      </c>
      <c r="D96" s="15" t="s">
        <v>28</v>
      </c>
      <c r="E96" s="339">
        <f t="shared" si="16"/>
        <v>0</v>
      </c>
      <c r="F96" s="340"/>
      <c r="G96" s="340"/>
      <c r="H96" s="341"/>
      <c r="I96" s="339">
        <f t="shared" si="17"/>
        <v>0</v>
      </c>
      <c r="J96" s="340"/>
      <c r="K96" s="341"/>
      <c r="L96" s="344">
        <f t="shared" si="18"/>
        <v>0</v>
      </c>
      <c r="M96" s="345"/>
      <c r="N96" s="346"/>
      <c r="O96" s="344">
        <f t="shared" si="19"/>
        <v>0</v>
      </c>
      <c r="P96" s="345"/>
      <c r="Q96" s="346"/>
      <c r="R96" s="344">
        <f t="shared" si="20"/>
        <v>1.1235955056179775E-2</v>
      </c>
      <c r="S96" s="346"/>
    </row>
    <row r="97" spans="2:29" x14ac:dyDescent="0.25">
      <c r="B97" s="352"/>
      <c r="C97" s="51">
        <v>23</v>
      </c>
      <c r="D97" s="15" t="s">
        <v>29</v>
      </c>
      <c r="E97" s="339">
        <f t="shared" si="16"/>
        <v>0</v>
      </c>
      <c r="F97" s="340"/>
      <c r="G97" s="340"/>
      <c r="H97" s="341"/>
      <c r="I97" s="339">
        <f t="shared" si="17"/>
        <v>0</v>
      </c>
      <c r="J97" s="340"/>
      <c r="K97" s="341"/>
      <c r="L97" s="344">
        <f t="shared" si="18"/>
        <v>1.0672814207650273E-2</v>
      </c>
      <c r="M97" s="345"/>
      <c r="N97" s="346"/>
      <c r="O97" s="344">
        <f t="shared" si="19"/>
        <v>0</v>
      </c>
      <c r="P97" s="345"/>
      <c r="Q97" s="346"/>
      <c r="R97" s="344">
        <f t="shared" si="20"/>
        <v>5.6179775280898875E-3</v>
      </c>
      <c r="S97" s="346"/>
    </row>
    <row r="98" spans="2:29" x14ac:dyDescent="0.25">
      <c r="B98" s="347" t="s">
        <v>30</v>
      </c>
      <c r="C98" s="51">
        <v>24</v>
      </c>
      <c r="D98" s="15" t="s">
        <v>31</v>
      </c>
      <c r="E98" s="339">
        <f t="shared" si="16"/>
        <v>0</v>
      </c>
      <c r="F98" s="340"/>
      <c r="G98" s="340"/>
      <c r="H98" s="341"/>
      <c r="I98" s="339">
        <f t="shared" si="17"/>
        <v>1.5808080808080806E-2</v>
      </c>
      <c r="J98" s="340"/>
      <c r="K98" s="341"/>
      <c r="L98" s="344">
        <f t="shared" si="18"/>
        <v>5.3757573057733425E-2</v>
      </c>
      <c r="M98" s="345"/>
      <c r="N98" s="346"/>
      <c r="O98" s="344">
        <f t="shared" si="19"/>
        <v>6.6666666666666662E-3</v>
      </c>
      <c r="P98" s="345"/>
      <c r="Q98" s="346"/>
      <c r="R98" s="344">
        <f t="shared" si="20"/>
        <v>2.8089887640449437E-2</v>
      </c>
      <c r="S98" s="346"/>
    </row>
    <row r="99" spans="2:29" ht="14.45" customHeight="1" thickBot="1" x14ac:dyDescent="0.3">
      <c r="B99" s="348"/>
      <c r="C99" s="103">
        <v>25</v>
      </c>
      <c r="D99" s="136" t="s">
        <v>32</v>
      </c>
      <c r="E99" s="410">
        <f t="shared" si="16"/>
        <v>3.6159360352908738E-2</v>
      </c>
      <c r="F99" s="411"/>
      <c r="G99" s="411"/>
      <c r="H99" s="412"/>
      <c r="I99" s="410">
        <f t="shared" si="17"/>
        <v>1.5808080808080806E-2</v>
      </c>
      <c r="J99" s="411"/>
      <c r="K99" s="412"/>
      <c r="L99" s="413">
        <f t="shared" si="18"/>
        <v>3.9264819434545017E-2</v>
      </c>
      <c r="M99" s="414"/>
      <c r="N99" s="415"/>
      <c r="O99" s="413">
        <f t="shared" si="19"/>
        <v>6.6666666666666662E-3</v>
      </c>
      <c r="P99" s="414"/>
      <c r="Q99" s="415"/>
      <c r="R99" s="413">
        <f t="shared" si="20"/>
        <v>2.8089887640449437E-2</v>
      </c>
      <c r="S99" s="415"/>
    </row>
    <row r="100" spans="2:29" ht="14.45" customHeight="1" thickBot="1" x14ac:dyDescent="0.3">
      <c r="D100"/>
      <c r="E100" s="130"/>
      <c r="F100" s="130"/>
      <c r="G100" s="130"/>
      <c r="H100" s="130"/>
      <c r="I100" s="130"/>
      <c r="J100" s="130"/>
      <c r="K100" s="130"/>
      <c r="L100" s="130"/>
      <c r="M100" s="130"/>
      <c r="N100" s="130"/>
      <c r="O100" s="130"/>
      <c r="P100" s="130"/>
      <c r="Q100" s="130"/>
      <c r="R100" s="130"/>
      <c r="S100" s="130"/>
    </row>
    <row r="101" spans="2:29" ht="14.45" customHeight="1" thickBot="1" x14ac:dyDescent="0.3">
      <c r="B101" s="354" t="s">
        <v>383</v>
      </c>
      <c r="C101" s="355"/>
      <c r="D101" s="356"/>
      <c r="O101"/>
      <c r="P101"/>
      <c r="Q101"/>
    </row>
    <row r="102" spans="2:29" ht="34.9" customHeight="1" thickBot="1" x14ac:dyDescent="0.3">
      <c r="B102" s="357"/>
      <c r="C102" s="358"/>
      <c r="D102" s="358"/>
      <c r="E102" s="360" t="s">
        <v>209</v>
      </c>
      <c r="F102" s="342" t="s">
        <v>368</v>
      </c>
      <c r="G102" s="321" t="s">
        <v>406</v>
      </c>
      <c r="H102" s="321"/>
      <c r="I102" s="321"/>
      <c r="J102" s="321"/>
      <c r="K102" s="321"/>
      <c r="L102" s="321"/>
      <c r="M102" s="321"/>
      <c r="N102" s="321"/>
      <c r="O102" s="321"/>
      <c r="P102" s="321"/>
      <c r="Q102" s="321"/>
      <c r="R102" s="321"/>
      <c r="S102" s="321"/>
      <c r="T102" s="321"/>
      <c r="U102" s="322"/>
      <c r="X102" s="320" t="s">
        <v>406</v>
      </c>
      <c r="Y102" s="321"/>
      <c r="Z102" s="321"/>
      <c r="AA102" s="321"/>
      <c r="AB102" s="321"/>
      <c r="AC102" s="322"/>
    </row>
    <row r="103" spans="2:29" ht="32.450000000000003" customHeight="1" thickBot="1" x14ac:dyDescent="0.3">
      <c r="B103" s="134" t="s">
        <v>144</v>
      </c>
      <c r="C103" s="135" t="s">
        <v>185</v>
      </c>
      <c r="D103" s="135" t="s">
        <v>143</v>
      </c>
      <c r="E103" s="361"/>
      <c r="F103" s="343"/>
      <c r="G103" s="331" t="str">
        <f>$U$174</f>
        <v>FOOD SECURITY</v>
      </c>
      <c r="H103" s="331"/>
      <c r="I103" s="331"/>
      <c r="J103" s="332"/>
      <c r="K103" s="333" t="str">
        <f>$U$178</f>
        <v>CLIMATE CHANGE MITIGATION/ADAPTATION</v>
      </c>
      <c r="L103" s="334"/>
      <c r="M103" s="335"/>
      <c r="N103" s="330" t="str">
        <f>$U$181</f>
        <v>ECONOMIC DEVELOPMENT</v>
      </c>
      <c r="O103" s="331"/>
      <c r="P103" s="332"/>
      <c r="Q103" s="336" t="str">
        <f>$U$184</f>
        <v>BIODIVERSITY</v>
      </c>
      <c r="R103" s="337"/>
      <c r="S103" s="338"/>
      <c r="T103" s="330" t="str">
        <f>$U$187</f>
        <v>LIVABILITY</v>
      </c>
      <c r="U103" s="332"/>
      <c r="W103" s="239" t="s">
        <v>384</v>
      </c>
      <c r="X103" s="224" t="str">
        <f>$U$174</f>
        <v>FOOD SECURITY</v>
      </c>
      <c r="Y103" s="237" t="str">
        <f>$U$178</f>
        <v>CLIMATE CHANGE MITIGATION/ADAPTATION</v>
      </c>
      <c r="Z103" s="224" t="str">
        <f>$U$181</f>
        <v>ECONOMIC DEVELOPMENT</v>
      </c>
      <c r="AA103" s="238" t="str">
        <f>$U$184</f>
        <v>BIODIVERSITY</v>
      </c>
      <c r="AB103" s="318" t="str">
        <f>$U$187</f>
        <v>LIVABILITY</v>
      </c>
      <c r="AC103" s="319"/>
    </row>
    <row r="104" spans="2:29" ht="15" customHeight="1" x14ac:dyDescent="0.25">
      <c r="B104" s="359" t="s">
        <v>0</v>
      </c>
      <c r="C104" s="51">
        <v>1</v>
      </c>
      <c r="D104" s="14" t="s">
        <v>1</v>
      </c>
      <c r="E104" s="249">
        <v>16</v>
      </c>
      <c r="F104" s="250">
        <f>E104/$E$131</f>
        <v>4.2016806722689074E-3</v>
      </c>
      <c r="G104" s="345">
        <f t="shared" ref="G104:G109" si="21">$F104*E75</f>
        <v>2.5248312724593559E-4</v>
      </c>
      <c r="H104" s="345"/>
      <c r="I104" s="345"/>
      <c r="J104" s="346"/>
      <c r="K104" s="344">
        <f>$F104*I75</f>
        <v>4.5306001188354127E-4</v>
      </c>
      <c r="L104" s="345"/>
      <c r="M104" s="346"/>
      <c r="N104" s="344">
        <f>$F104*L75</f>
        <v>4.4843757175001142E-5</v>
      </c>
      <c r="O104" s="345"/>
      <c r="P104" s="346"/>
      <c r="Q104" s="344">
        <f>$F104*O75</f>
        <v>4.7674830956564703E-4</v>
      </c>
      <c r="R104" s="345"/>
      <c r="S104" s="346"/>
      <c r="T104" s="344">
        <f>$F104*R75</f>
        <v>5.2751926368984324E-4</v>
      </c>
      <c r="U104" s="346"/>
      <c r="W104" s="277" t="s">
        <v>1</v>
      </c>
      <c r="X104" s="278" t="str">
        <f t="shared" ref="X104:X128" si="22">IF(G104&lt;=$I$132,$F$132,IF(G104&lt;=$I$133,$F$133,IF(G104&lt;=$I$134,$F$134,$F$135)))</f>
        <v>Low</v>
      </c>
      <c r="Y104" s="222" t="str">
        <f>IF(K104&lt;=$M$132,$F$132,IF(K104&lt;=$M$133,$F$133,IF(K104&lt;=$M$134,$F$134,$F$135)))</f>
        <v>Low</v>
      </c>
      <c r="Z104" s="222" t="str">
        <f>IF(N104&lt;=$P$132,$F$132,IF(N104&lt;=$P$133,$F$133,IF(N104&lt;=$P$134,$F$134,$F$135)))</f>
        <v>Low</v>
      </c>
      <c r="AA104" s="222" t="str">
        <f>IF(Q104&lt;=$S$132,$F$132,IF(Q104&lt;=$S$133,$F$133,IF(Q104&lt;=$S$134,$F$134,$F$135)))</f>
        <v>Medium low</v>
      </c>
      <c r="AB104" s="302" t="str">
        <f>IF(T104&lt;=$V$132,$F$132,IF(T104&lt;=$V$133,$F$133,IF(T104&lt;=$V$134,$F$134,$F$135)))</f>
        <v>Low</v>
      </c>
      <c r="AC104" s="303"/>
    </row>
    <row r="105" spans="2:29" x14ac:dyDescent="0.25">
      <c r="B105" s="353"/>
      <c r="C105" s="51">
        <v>2</v>
      </c>
      <c r="D105" s="15" t="s">
        <v>2</v>
      </c>
      <c r="E105" s="249">
        <v>4</v>
      </c>
      <c r="F105" s="250">
        <f>E105/$E$131</f>
        <v>1.0504201680672268E-3</v>
      </c>
      <c r="G105" s="345">
        <f t="shared" si="21"/>
        <v>5.4787216789114318E-5</v>
      </c>
      <c r="H105" s="345"/>
      <c r="I105" s="345"/>
      <c r="J105" s="346"/>
      <c r="K105" s="339">
        <f t="shared" ref="K105:K128" si="23">$F105*I76</f>
        <v>9.9259400729988952E-5</v>
      </c>
      <c r="L105" s="340"/>
      <c r="M105" s="341"/>
      <c r="N105" s="344">
        <f t="shared" ref="N105:N128" si="24">$F105*L76</f>
        <v>1.1210939293750285E-5</v>
      </c>
      <c r="O105" s="345"/>
      <c r="P105" s="346"/>
      <c r="Q105" s="344">
        <f t="shared" ref="Q105:Q128" si="25">$F105*O76</f>
        <v>1.0272103151360116E-4</v>
      </c>
      <c r="R105" s="345"/>
      <c r="S105" s="346"/>
      <c r="T105" s="344">
        <f t="shared" ref="T105:T128" si="26">$F105*R76</f>
        <v>8.6209373832581387E-5</v>
      </c>
      <c r="U105" s="346"/>
      <c r="W105" s="275" t="s">
        <v>2</v>
      </c>
      <c r="X105" s="278" t="str">
        <f t="shared" si="22"/>
        <v>Low</v>
      </c>
      <c r="Y105" s="222" t="str">
        <f t="shared" ref="Y105:Y128" si="27">IF(K105&lt;=$M$132,$F$132,IF(K105&lt;=$M$133,$F$133,IF(K105&lt;=$M$134,$F$134,$F$135)))</f>
        <v>Low</v>
      </c>
      <c r="Z105" s="222" t="str">
        <f t="shared" ref="Z105:Z127" si="28">IF(N105&lt;=$P$132,$F$132,IF(N105&lt;=$P$133,$F$133,IF(N105&lt;=$P$134,$F$134,$F$135)))</f>
        <v>Low</v>
      </c>
      <c r="AA105" s="222" t="str">
        <f t="shared" ref="AA105:AA128" si="29">IF(Q105&lt;=$S$132,$F$132,IF(Q105&lt;=$S$133,$F$133,IF(Q105&lt;=$S$134,$F$134,$F$135)))</f>
        <v>Low</v>
      </c>
      <c r="AB105" s="302" t="str">
        <f t="shared" ref="AB105:AB128" si="30">IF(T105&lt;=$V$132,$F$132,IF(T105&lt;=$V$133,$F$133,IF(T105&lt;=$V$134,$F$134,$F$135)))</f>
        <v>Low</v>
      </c>
      <c r="AC105" s="303"/>
    </row>
    <row r="106" spans="2:29" x14ac:dyDescent="0.25">
      <c r="B106" s="352"/>
      <c r="C106" s="51">
        <v>3</v>
      </c>
      <c r="D106" s="15" t="s">
        <v>3</v>
      </c>
      <c r="E106" s="249">
        <v>4</v>
      </c>
      <c r="F106" s="250">
        <f t="shared" ref="F106:F127" si="31">E106/$E$131</f>
        <v>1.0504201680672268E-3</v>
      </c>
      <c r="G106" s="345">
        <f t="shared" si="21"/>
        <v>3.7982521379105813E-5</v>
      </c>
      <c r="H106" s="345"/>
      <c r="I106" s="345"/>
      <c r="J106" s="346"/>
      <c r="K106" s="349">
        <f t="shared" si="23"/>
        <v>5.2574059927001107E-5</v>
      </c>
      <c r="L106" s="350"/>
      <c r="M106" s="351"/>
      <c r="N106" s="344">
        <f t="shared" si="24"/>
        <v>1.1210939293750285E-5</v>
      </c>
      <c r="O106" s="345"/>
      <c r="P106" s="346"/>
      <c r="Q106" s="344">
        <f t="shared" si="25"/>
        <v>7.4580329998286639E-5</v>
      </c>
      <c r="R106" s="345"/>
      <c r="S106" s="346"/>
      <c r="T106" s="344">
        <f t="shared" si="26"/>
        <v>4.0538931742701965E-5</v>
      </c>
      <c r="U106" s="346"/>
      <c r="W106" s="275" t="s">
        <v>3</v>
      </c>
      <c r="X106" s="278" t="str">
        <f t="shared" si="22"/>
        <v>Low</v>
      </c>
      <c r="Y106" s="222" t="str">
        <f t="shared" si="27"/>
        <v>Low</v>
      </c>
      <c r="Z106" s="222" t="str">
        <f t="shared" si="28"/>
        <v>Low</v>
      </c>
      <c r="AA106" s="222" t="str">
        <f t="shared" si="29"/>
        <v>Low</v>
      </c>
      <c r="AB106" s="302" t="str">
        <f t="shared" si="30"/>
        <v>Low</v>
      </c>
      <c r="AC106" s="303"/>
    </row>
    <row r="107" spans="2:29" x14ac:dyDescent="0.25">
      <c r="B107" s="347" t="s">
        <v>4</v>
      </c>
      <c r="C107" s="51">
        <v>4</v>
      </c>
      <c r="D107" s="15" t="s">
        <v>5</v>
      </c>
      <c r="E107" s="249">
        <v>4</v>
      </c>
      <c r="F107" s="250">
        <f t="shared" si="31"/>
        <v>1.0504201680672268E-3</v>
      </c>
      <c r="G107" s="345">
        <f t="shared" si="21"/>
        <v>7.7427579799496313E-5</v>
      </c>
      <c r="H107" s="345"/>
      <c r="I107" s="345"/>
      <c r="J107" s="346"/>
      <c r="K107" s="344">
        <f t="shared" si="23"/>
        <v>4.9284865461336045E-5</v>
      </c>
      <c r="L107" s="345"/>
      <c r="M107" s="346"/>
      <c r="N107" s="344">
        <f t="shared" si="24"/>
        <v>6.4079779274503807E-5</v>
      </c>
      <c r="O107" s="345"/>
      <c r="P107" s="346"/>
      <c r="Q107" s="344">
        <f t="shared" si="25"/>
        <v>5.1360515756800579E-5</v>
      </c>
      <c r="R107" s="345"/>
      <c r="S107" s="346"/>
      <c r="T107" s="344">
        <f t="shared" si="26"/>
        <v>2.9506184496270415E-5</v>
      </c>
      <c r="U107" s="346"/>
      <c r="W107" s="275" t="s">
        <v>5</v>
      </c>
      <c r="X107" s="278" t="str">
        <f t="shared" si="22"/>
        <v>Low</v>
      </c>
      <c r="Y107" s="222" t="str">
        <f t="shared" si="27"/>
        <v>Low</v>
      </c>
      <c r="Z107" s="222" t="str">
        <f t="shared" si="28"/>
        <v>Low</v>
      </c>
      <c r="AA107" s="222" t="str">
        <f t="shared" si="29"/>
        <v>Low</v>
      </c>
      <c r="AB107" s="302" t="str">
        <f t="shared" si="30"/>
        <v>Low</v>
      </c>
      <c r="AC107" s="303"/>
    </row>
    <row r="108" spans="2:29" x14ac:dyDescent="0.25">
      <c r="B108" s="353"/>
      <c r="C108" s="51">
        <v>5</v>
      </c>
      <c r="D108" s="15" t="s">
        <v>6</v>
      </c>
      <c r="E108" s="249">
        <v>4</v>
      </c>
      <c r="F108" s="250">
        <f t="shared" si="31"/>
        <v>1.0504201680672268E-3</v>
      </c>
      <c r="G108" s="345">
        <f t="shared" si="21"/>
        <v>4.048041880110191E-5</v>
      </c>
      <c r="H108" s="345"/>
      <c r="I108" s="345"/>
      <c r="J108" s="346"/>
      <c r="K108" s="339">
        <f t="shared" si="23"/>
        <v>4.8595195654019182E-5</v>
      </c>
      <c r="L108" s="340"/>
      <c r="M108" s="341"/>
      <c r="N108" s="344">
        <f t="shared" si="24"/>
        <v>4.5257099632440289E-5</v>
      </c>
      <c r="O108" s="345"/>
      <c r="P108" s="346"/>
      <c r="Q108" s="344">
        <f t="shared" si="25"/>
        <v>5.1360515756800579E-5</v>
      </c>
      <c r="R108" s="345"/>
      <c r="S108" s="346"/>
      <c r="T108" s="344">
        <f t="shared" si="26"/>
        <v>4.6440168641956047E-5</v>
      </c>
      <c r="U108" s="346"/>
      <c r="W108" s="275" t="s">
        <v>6</v>
      </c>
      <c r="X108" s="278" t="str">
        <f t="shared" si="22"/>
        <v>Low</v>
      </c>
      <c r="Y108" s="222" t="str">
        <f t="shared" si="27"/>
        <v>Low</v>
      </c>
      <c r="Z108" s="222" t="str">
        <f t="shared" si="28"/>
        <v>Low</v>
      </c>
      <c r="AA108" s="222" t="str">
        <f t="shared" si="29"/>
        <v>Low</v>
      </c>
      <c r="AB108" s="302" t="str">
        <f t="shared" si="30"/>
        <v>Low</v>
      </c>
      <c r="AC108" s="303"/>
    </row>
    <row r="109" spans="2:29" x14ac:dyDescent="0.25">
      <c r="B109" s="353"/>
      <c r="C109" s="51">
        <v>6</v>
      </c>
      <c r="D109" s="15" t="s">
        <v>7</v>
      </c>
      <c r="E109" s="249">
        <v>16</v>
      </c>
      <c r="F109" s="250">
        <f t="shared" si="31"/>
        <v>4.2016806722689074E-3</v>
      </c>
      <c r="G109" s="345">
        <f t="shared" si="21"/>
        <v>2.3554086647065771E-4</v>
      </c>
      <c r="H109" s="345"/>
      <c r="I109" s="345"/>
      <c r="J109" s="346"/>
      <c r="K109" s="339">
        <f t="shared" si="23"/>
        <v>2.3172905525846698E-4</v>
      </c>
      <c r="L109" s="340"/>
      <c r="M109" s="341"/>
      <c r="N109" s="344">
        <f t="shared" si="24"/>
        <v>1.9542519431150934E-4</v>
      </c>
      <c r="O109" s="345"/>
      <c r="P109" s="346"/>
      <c r="Q109" s="344">
        <f t="shared" si="25"/>
        <v>3.3617429902259625E-4</v>
      </c>
      <c r="R109" s="345"/>
      <c r="S109" s="346"/>
      <c r="T109" s="344">
        <f t="shared" si="26"/>
        <v>3.9204739052435821E-4</v>
      </c>
      <c r="U109" s="346"/>
      <c r="W109" s="275" t="s">
        <v>7</v>
      </c>
      <c r="X109" s="278" t="str">
        <f t="shared" si="22"/>
        <v>Low</v>
      </c>
      <c r="Y109" s="222" t="str">
        <f t="shared" si="27"/>
        <v>Low</v>
      </c>
      <c r="Z109" s="222" t="str">
        <f t="shared" si="28"/>
        <v>Low</v>
      </c>
      <c r="AA109" s="222" t="str">
        <f t="shared" si="29"/>
        <v>Low</v>
      </c>
      <c r="AB109" s="302" t="str">
        <f t="shared" si="30"/>
        <v>Low</v>
      </c>
      <c r="AC109" s="303"/>
    </row>
    <row r="110" spans="2:29" x14ac:dyDescent="0.25">
      <c r="B110" s="352"/>
      <c r="C110" s="51">
        <v>7</v>
      </c>
      <c r="D110" s="15" t="s">
        <v>8</v>
      </c>
      <c r="E110" s="249">
        <v>4</v>
      </c>
      <c r="F110" s="250">
        <f t="shared" si="31"/>
        <v>1.0504201680672268E-3</v>
      </c>
      <c r="G110" s="345">
        <f t="shared" ref="G110:G128" si="32">$F110*E81</f>
        <v>3.374695618528635E-5</v>
      </c>
      <c r="H110" s="345"/>
      <c r="I110" s="345"/>
      <c r="J110" s="346"/>
      <c r="K110" s="349">
        <f t="shared" si="23"/>
        <v>1.9894321364909598E-5</v>
      </c>
      <c r="L110" s="350"/>
      <c r="M110" s="351"/>
      <c r="N110" s="344">
        <f t="shared" si="24"/>
        <v>3.5773619854213948E-5</v>
      </c>
      <c r="O110" s="345"/>
      <c r="P110" s="346"/>
      <c r="Q110" s="344">
        <f t="shared" si="25"/>
        <v>1.0272103151360116E-4</v>
      </c>
      <c r="R110" s="345"/>
      <c r="S110" s="346"/>
      <c r="T110" s="344">
        <f t="shared" si="26"/>
        <v>1.7703710697762251E-5</v>
      </c>
      <c r="U110" s="346"/>
      <c r="W110" s="275" t="s">
        <v>8</v>
      </c>
      <c r="X110" s="278" t="str">
        <f t="shared" si="22"/>
        <v>Low</v>
      </c>
      <c r="Y110" s="222" t="str">
        <f t="shared" si="27"/>
        <v>Low</v>
      </c>
      <c r="Z110" s="222" t="str">
        <f t="shared" si="28"/>
        <v>Low</v>
      </c>
      <c r="AA110" s="222" t="str">
        <f t="shared" si="29"/>
        <v>Low</v>
      </c>
      <c r="AB110" s="302" t="str">
        <f t="shared" si="30"/>
        <v>Low</v>
      </c>
      <c r="AC110" s="303"/>
    </row>
    <row r="111" spans="2:29" x14ac:dyDescent="0.25">
      <c r="B111" s="347" t="s">
        <v>9</v>
      </c>
      <c r="C111" s="51">
        <v>8</v>
      </c>
      <c r="D111" s="15" t="s">
        <v>10</v>
      </c>
      <c r="E111" s="249">
        <v>56</v>
      </c>
      <c r="F111" s="250">
        <f t="shared" si="31"/>
        <v>1.4705882352941176E-2</v>
      </c>
      <c r="G111" s="345">
        <f t="shared" si="32"/>
        <v>9.080182941663018E-4</v>
      </c>
      <c r="H111" s="345"/>
      <c r="I111" s="345"/>
      <c r="J111" s="346"/>
      <c r="K111" s="344">
        <f t="shared" si="23"/>
        <v>4.8425430778371961E-4</v>
      </c>
      <c r="L111" s="345"/>
      <c r="M111" s="346"/>
      <c r="N111" s="344">
        <f t="shared" si="24"/>
        <v>8.9711690984305332E-4</v>
      </c>
      <c r="O111" s="345"/>
      <c r="P111" s="346"/>
      <c r="Q111" s="344">
        <f t="shared" si="25"/>
        <v>0</v>
      </c>
      <c r="R111" s="345"/>
      <c r="S111" s="346"/>
      <c r="T111" s="344">
        <f t="shared" si="26"/>
        <v>2.4785194976867153E-4</v>
      </c>
      <c r="U111" s="346"/>
      <c r="W111" s="275" t="s">
        <v>10</v>
      </c>
      <c r="X111" s="278" t="str">
        <f t="shared" si="22"/>
        <v>Low</v>
      </c>
      <c r="Y111" s="222" t="str">
        <f t="shared" si="27"/>
        <v>Low</v>
      </c>
      <c r="Z111" s="222" t="str">
        <f t="shared" si="28"/>
        <v>Low</v>
      </c>
      <c r="AA111" s="222" t="str">
        <f t="shared" si="29"/>
        <v>Low</v>
      </c>
      <c r="AB111" s="302" t="str">
        <f t="shared" si="30"/>
        <v>Low</v>
      </c>
      <c r="AC111" s="303"/>
    </row>
    <row r="112" spans="2:29" x14ac:dyDescent="0.25">
      <c r="B112" s="353"/>
      <c r="C112" s="51">
        <v>9</v>
      </c>
      <c r="D112" s="15" t="s">
        <v>11</v>
      </c>
      <c r="E112" s="249">
        <v>24</v>
      </c>
      <c r="F112" s="250">
        <f t="shared" si="31"/>
        <v>6.3025210084033615E-3</v>
      </c>
      <c r="G112" s="345">
        <f>$F112*E83</f>
        <v>2.7872191060046846E-4</v>
      </c>
      <c r="H112" s="345"/>
      <c r="I112" s="345"/>
      <c r="J112" s="346"/>
      <c r="K112" s="339">
        <f t="shared" si="23"/>
        <v>1.8366437484084542E-4</v>
      </c>
      <c r="L112" s="340"/>
      <c r="M112" s="341"/>
      <c r="N112" s="344">
        <f t="shared" si="24"/>
        <v>2.7154259779464175E-4</v>
      </c>
      <c r="O112" s="345"/>
      <c r="P112" s="346"/>
      <c r="Q112" s="344">
        <f t="shared" si="25"/>
        <v>8.4033613445378154E-5</v>
      </c>
      <c r="R112" s="345"/>
      <c r="S112" s="346"/>
      <c r="T112" s="344">
        <f t="shared" si="26"/>
        <v>1.0622226418657351E-4</v>
      </c>
      <c r="U112" s="346"/>
      <c r="W112" s="275" t="s">
        <v>11</v>
      </c>
      <c r="X112" s="278" t="str">
        <f t="shared" si="22"/>
        <v>Low</v>
      </c>
      <c r="Y112" s="222" t="str">
        <f t="shared" si="27"/>
        <v>Low</v>
      </c>
      <c r="Z112" s="222" t="str">
        <f t="shared" si="28"/>
        <v>Low</v>
      </c>
      <c r="AA112" s="222" t="str">
        <f t="shared" si="29"/>
        <v>Low</v>
      </c>
      <c r="AB112" s="302" t="str">
        <f t="shared" si="30"/>
        <v>Low</v>
      </c>
      <c r="AC112" s="303"/>
    </row>
    <row r="113" spans="2:29" x14ac:dyDescent="0.25">
      <c r="B113" s="353"/>
      <c r="C113" s="51">
        <v>10</v>
      </c>
      <c r="D113" s="15" t="s">
        <v>12</v>
      </c>
      <c r="E113" s="249">
        <v>540</v>
      </c>
      <c r="F113" s="250">
        <f t="shared" si="31"/>
        <v>0.14180672268907563</v>
      </c>
      <c r="G113" s="345">
        <f>$F113*E84</f>
        <v>1.0002124298851054E-2</v>
      </c>
      <c r="H113" s="345"/>
      <c r="I113" s="345"/>
      <c r="J113" s="346"/>
      <c r="K113" s="339">
        <f>$F113*I84</f>
        <v>4.1324484339190217E-3</v>
      </c>
      <c r="L113" s="340"/>
      <c r="M113" s="341"/>
      <c r="N113" s="344">
        <f>$F113*L84</f>
        <v>1.167772381137059E-2</v>
      </c>
      <c r="O113" s="345"/>
      <c r="P113" s="346"/>
      <c r="Q113" s="344">
        <f>$F113*O84</f>
        <v>0</v>
      </c>
      <c r="R113" s="345"/>
      <c r="S113" s="346"/>
      <c r="T113" s="344">
        <f t="shared" si="26"/>
        <v>3.186667925597205E-3</v>
      </c>
      <c r="U113" s="346"/>
      <c r="W113" s="275" t="s">
        <v>12</v>
      </c>
      <c r="X113" s="278" t="str">
        <f t="shared" si="22"/>
        <v>High</v>
      </c>
      <c r="Y113" s="222" t="str">
        <f t="shared" si="27"/>
        <v>High</v>
      </c>
      <c r="Z113" s="222" t="str">
        <f t="shared" si="28"/>
        <v>Medium high</v>
      </c>
      <c r="AA113" s="222" t="str">
        <f t="shared" si="29"/>
        <v>Low</v>
      </c>
      <c r="AB113" s="302" t="str">
        <f t="shared" si="30"/>
        <v>High</v>
      </c>
      <c r="AC113" s="303"/>
    </row>
    <row r="114" spans="2:29" x14ac:dyDescent="0.25">
      <c r="B114" s="352"/>
      <c r="C114" s="51">
        <v>11</v>
      </c>
      <c r="D114" s="15" t="s">
        <v>13</v>
      </c>
      <c r="E114" s="249">
        <v>216</v>
      </c>
      <c r="F114" s="250">
        <f t="shared" si="31"/>
        <v>5.6722689075630252E-2</v>
      </c>
      <c r="G114" s="345">
        <f t="shared" si="32"/>
        <v>2.414663135725754E-3</v>
      </c>
      <c r="H114" s="345"/>
      <c r="I114" s="345"/>
      <c r="J114" s="346"/>
      <c r="K114" s="349">
        <f t="shared" si="23"/>
        <v>1.6157372039724981E-3</v>
      </c>
      <c r="L114" s="350"/>
      <c r="M114" s="351"/>
      <c r="N114" s="344">
        <f t="shared" si="24"/>
        <v>3.0492741020142909E-3</v>
      </c>
      <c r="O114" s="345"/>
      <c r="P114" s="346"/>
      <c r="Q114" s="344">
        <f t="shared" si="25"/>
        <v>3.7815126050420167E-4</v>
      </c>
      <c r="R114" s="345"/>
      <c r="S114" s="346"/>
      <c r="T114" s="344">
        <f t="shared" si="26"/>
        <v>1.274667170238882E-3</v>
      </c>
      <c r="U114" s="346"/>
      <c r="W114" s="275" t="s">
        <v>13</v>
      </c>
      <c r="X114" s="278" t="str">
        <f t="shared" si="22"/>
        <v>Low</v>
      </c>
      <c r="Y114" s="222" t="str">
        <f t="shared" si="27"/>
        <v>Medium low</v>
      </c>
      <c r="Z114" s="222" t="str">
        <f t="shared" si="28"/>
        <v>Low</v>
      </c>
      <c r="AA114" s="222" t="str">
        <f t="shared" si="29"/>
        <v>Low</v>
      </c>
      <c r="AB114" s="302" t="str">
        <f t="shared" si="30"/>
        <v>Medium low</v>
      </c>
      <c r="AC114" s="303"/>
    </row>
    <row r="115" spans="2:29" x14ac:dyDescent="0.25">
      <c r="B115" s="347" t="s">
        <v>14</v>
      </c>
      <c r="C115" s="51">
        <v>12</v>
      </c>
      <c r="D115" s="15" t="s">
        <v>15</v>
      </c>
      <c r="E115" s="249">
        <v>24</v>
      </c>
      <c r="F115" s="250">
        <f t="shared" si="31"/>
        <v>6.3025210084033615E-3</v>
      </c>
      <c r="G115" s="345">
        <f t="shared" si="32"/>
        <v>5.1995363902384781E-4</v>
      </c>
      <c r="H115" s="345"/>
      <c r="I115" s="345"/>
      <c r="J115" s="346"/>
      <c r="K115" s="344">
        <f t="shared" si="23"/>
        <v>9.9630761395467271E-5</v>
      </c>
      <c r="L115" s="345"/>
      <c r="M115" s="346"/>
      <c r="N115" s="344">
        <f t="shared" si="24"/>
        <v>4.2766906299226742E-4</v>
      </c>
      <c r="O115" s="345"/>
      <c r="P115" s="346"/>
      <c r="Q115" s="344">
        <f t="shared" si="25"/>
        <v>4.2016806722689077E-5</v>
      </c>
      <c r="R115" s="345"/>
      <c r="S115" s="346"/>
      <c r="T115" s="344">
        <f t="shared" si="26"/>
        <v>1.7703710697762251E-4</v>
      </c>
      <c r="U115" s="346"/>
      <c r="W115" s="275" t="s">
        <v>15</v>
      </c>
      <c r="X115" s="278" t="str">
        <f t="shared" si="22"/>
        <v>Low</v>
      </c>
      <c r="Y115" s="222" t="str">
        <f t="shared" si="27"/>
        <v>Low</v>
      </c>
      <c r="Z115" s="222" t="str">
        <f t="shared" si="28"/>
        <v>Low</v>
      </c>
      <c r="AA115" s="222" t="str">
        <f t="shared" si="29"/>
        <v>Low</v>
      </c>
      <c r="AB115" s="302" t="str">
        <f t="shared" si="30"/>
        <v>Low</v>
      </c>
      <c r="AC115" s="303"/>
    </row>
    <row r="116" spans="2:29" x14ac:dyDescent="0.25">
      <c r="B116" s="352"/>
      <c r="C116" s="51">
        <v>13</v>
      </c>
      <c r="D116" s="15" t="s">
        <v>16</v>
      </c>
      <c r="E116" s="249">
        <v>16</v>
      </c>
      <c r="F116" s="250">
        <f t="shared" si="31"/>
        <v>4.2016806722689074E-3</v>
      </c>
      <c r="G116" s="345">
        <f t="shared" si="32"/>
        <v>2.2914045684444166E-4</v>
      </c>
      <c r="H116" s="345"/>
      <c r="I116" s="345"/>
      <c r="J116" s="346"/>
      <c r="K116" s="349">
        <f t="shared" si="23"/>
        <v>5.0505050505050505E-5</v>
      </c>
      <c r="L116" s="350"/>
      <c r="M116" s="351"/>
      <c r="N116" s="344">
        <f t="shared" si="24"/>
        <v>8.9687514350002284E-5</v>
      </c>
      <c r="O116" s="345"/>
      <c r="P116" s="346"/>
      <c r="Q116" s="344">
        <f t="shared" si="25"/>
        <v>0</v>
      </c>
      <c r="R116" s="345"/>
      <c r="S116" s="346"/>
      <c r="T116" s="344">
        <f t="shared" si="26"/>
        <v>1.1802473798508166E-4</v>
      </c>
      <c r="U116" s="346"/>
      <c r="W116" s="275" t="s">
        <v>16</v>
      </c>
      <c r="X116" s="278" t="str">
        <f t="shared" si="22"/>
        <v>Low</v>
      </c>
      <c r="Y116" s="222" t="str">
        <f t="shared" si="27"/>
        <v>Low</v>
      </c>
      <c r="Z116" s="222" t="str">
        <f t="shared" si="28"/>
        <v>Low</v>
      </c>
      <c r="AA116" s="222" t="str">
        <f t="shared" si="29"/>
        <v>Low</v>
      </c>
      <c r="AB116" s="302" t="str">
        <f t="shared" si="30"/>
        <v>Low</v>
      </c>
      <c r="AC116" s="303"/>
    </row>
    <row r="117" spans="2:29" x14ac:dyDescent="0.25">
      <c r="B117" s="347" t="s">
        <v>17</v>
      </c>
      <c r="C117" s="51">
        <v>14</v>
      </c>
      <c r="D117" s="15" t="s">
        <v>18</v>
      </c>
      <c r="E117" s="249">
        <v>520</v>
      </c>
      <c r="F117" s="250">
        <f t="shared" si="31"/>
        <v>0.13655462184873948</v>
      </c>
      <c r="G117" s="345">
        <f t="shared" si="32"/>
        <v>1.0499495497123578E-2</v>
      </c>
      <c r="H117" s="345"/>
      <c r="I117" s="345"/>
      <c r="J117" s="346"/>
      <c r="K117" s="344">
        <f t="shared" si="23"/>
        <v>4.5863042186571586E-3</v>
      </c>
      <c r="L117" s="345"/>
      <c r="M117" s="346"/>
      <c r="N117" s="344">
        <f t="shared" si="24"/>
        <v>1.2234741767341288E-2</v>
      </c>
      <c r="O117" s="345"/>
      <c r="P117" s="346"/>
      <c r="Q117" s="344">
        <f t="shared" si="25"/>
        <v>0</v>
      </c>
      <c r="R117" s="345"/>
      <c r="S117" s="346"/>
      <c r="T117" s="344">
        <f t="shared" si="26"/>
        <v>2.3014823907090923E-3</v>
      </c>
      <c r="U117" s="346"/>
      <c r="W117" s="275" t="s">
        <v>18</v>
      </c>
      <c r="X117" s="278" t="str">
        <f t="shared" si="22"/>
        <v>High</v>
      </c>
      <c r="Y117" s="222" t="str">
        <f t="shared" si="27"/>
        <v>High</v>
      </c>
      <c r="Z117" s="222" t="str">
        <f t="shared" si="28"/>
        <v>Medium high</v>
      </c>
      <c r="AA117" s="222" t="str">
        <f t="shared" si="29"/>
        <v>Low</v>
      </c>
      <c r="AB117" s="302" t="str">
        <f t="shared" si="30"/>
        <v>Medium high</v>
      </c>
      <c r="AC117" s="303"/>
    </row>
    <row r="118" spans="2:29" x14ac:dyDescent="0.25">
      <c r="B118" s="353"/>
      <c r="C118" s="51">
        <v>15</v>
      </c>
      <c r="D118" s="15" t="s">
        <v>19</v>
      </c>
      <c r="E118" s="249">
        <v>880</v>
      </c>
      <c r="F118" s="250">
        <f t="shared" si="31"/>
        <v>0.23109243697478993</v>
      </c>
      <c r="G118" s="345">
        <f>$F118*E89</f>
        <v>8.386419083762536E-3</v>
      </c>
      <c r="H118" s="345"/>
      <c r="I118" s="345"/>
      <c r="J118" s="346"/>
      <c r="K118" s="339">
        <f t="shared" si="23"/>
        <v>3.6531279178337998E-3</v>
      </c>
      <c r="L118" s="340"/>
      <c r="M118" s="341"/>
      <c r="N118" s="344">
        <f>$F118*L89</f>
        <v>1.7355781853012051E-2</v>
      </c>
      <c r="O118" s="345"/>
      <c r="P118" s="346"/>
      <c r="Q118" s="344">
        <f t="shared" si="25"/>
        <v>0</v>
      </c>
      <c r="R118" s="345"/>
      <c r="S118" s="346"/>
      <c r="T118" s="344">
        <f t="shared" si="26"/>
        <v>1.2982721178358984E-3</v>
      </c>
      <c r="U118" s="346"/>
      <c r="W118" s="275" t="s">
        <v>19</v>
      </c>
      <c r="X118" s="278" t="str">
        <f t="shared" si="22"/>
        <v>High</v>
      </c>
      <c r="Y118" s="222" t="str">
        <f t="shared" si="27"/>
        <v>Medium high</v>
      </c>
      <c r="Z118" s="222" t="str">
        <f t="shared" si="28"/>
        <v>High</v>
      </c>
      <c r="AA118" s="222" t="str">
        <f t="shared" si="29"/>
        <v>Low</v>
      </c>
      <c r="AB118" s="302" t="str">
        <f t="shared" si="30"/>
        <v>Medium low</v>
      </c>
      <c r="AC118" s="303"/>
    </row>
    <row r="119" spans="2:29" x14ac:dyDescent="0.25">
      <c r="B119" s="353"/>
      <c r="C119" s="51">
        <v>16</v>
      </c>
      <c r="D119" s="15" t="s">
        <v>20</v>
      </c>
      <c r="E119" s="249">
        <v>504</v>
      </c>
      <c r="F119" s="250">
        <f t="shared" si="31"/>
        <v>0.13235294117647059</v>
      </c>
      <c r="G119" s="345">
        <f t="shared" si="32"/>
        <v>1.0491169172383593E-2</v>
      </c>
      <c r="H119" s="345"/>
      <c r="I119" s="345"/>
      <c r="J119" s="346"/>
      <c r="K119" s="339">
        <f t="shared" si="23"/>
        <v>4.4451871657754001E-3</v>
      </c>
      <c r="L119" s="340"/>
      <c r="M119" s="341"/>
      <c r="N119" s="344">
        <f t="shared" si="24"/>
        <v>1.0899208890612551E-2</v>
      </c>
      <c r="O119" s="345"/>
      <c r="P119" s="346"/>
      <c r="Q119" s="344">
        <f t="shared" si="25"/>
        <v>0</v>
      </c>
      <c r="R119" s="345"/>
      <c r="S119" s="346"/>
      <c r="T119" s="344">
        <f t="shared" si="26"/>
        <v>2.2306675479180434E-3</v>
      </c>
      <c r="U119" s="346"/>
      <c r="W119" s="275" t="s">
        <v>20</v>
      </c>
      <c r="X119" s="278" t="str">
        <f t="shared" si="22"/>
        <v>High</v>
      </c>
      <c r="Y119" s="222" t="str">
        <f t="shared" si="27"/>
        <v>High</v>
      </c>
      <c r="Z119" s="222" t="str">
        <f t="shared" si="28"/>
        <v>Medium high</v>
      </c>
      <c r="AA119" s="222" t="str">
        <f t="shared" si="29"/>
        <v>Low</v>
      </c>
      <c r="AB119" s="302" t="str">
        <f t="shared" si="30"/>
        <v>Medium high</v>
      </c>
      <c r="AC119" s="303"/>
    </row>
    <row r="120" spans="2:29" x14ac:dyDescent="0.25">
      <c r="B120" s="352"/>
      <c r="C120" s="51">
        <v>17</v>
      </c>
      <c r="D120" s="15" t="s">
        <v>21</v>
      </c>
      <c r="E120" s="249">
        <v>528</v>
      </c>
      <c r="F120" s="250">
        <f t="shared" si="31"/>
        <v>0.13865546218487396</v>
      </c>
      <c r="G120" s="345">
        <f t="shared" si="32"/>
        <v>9.2131145262075061E-3</v>
      </c>
      <c r="H120" s="345"/>
      <c r="I120" s="345"/>
      <c r="J120" s="346"/>
      <c r="K120" s="349">
        <f t="shared" si="23"/>
        <v>5.2731092436974786E-3</v>
      </c>
      <c r="L120" s="350"/>
      <c r="M120" s="351"/>
      <c r="N120" s="344">
        <f t="shared" si="24"/>
        <v>1.1418218837784577E-2</v>
      </c>
      <c r="O120" s="345"/>
      <c r="P120" s="346"/>
      <c r="Q120" s="344">
        <f t="shared" si="25"/>
        <v>1.8487394957983194E-3</v>
      </c>
      <c r="R120" s="345"/>
      <c r="S120" s="346"/>
      <c r="T120" s="344">
        <f t="shared" si="26"/>
        <v>2.336889812104617E-3</v>
      </c>
      <c r="U120" s="346"/>
      <c r="W120" s="275" t="s">
        <v>21</v>
      </c>
      <c r="X120" s="278" t="str">
        <f t="shared" si="22"/>
        <v>High</v>
      </c>
      <c r="Y120" s="222" t="str">
        <f t="shared" si="27"/>
        <v>High</v>
      </c>
      <c r="Z120" s="222" t="str">
        <f t="shared" si="28"/>
        <v>Medium high</v>
      </c>
      <c r="AA120" s="222" t="str">
        <f t="shared" si="29"/>
        <v>High</v>
      </c>
      <c r="AB120" s="302" t="str">
        <f t="shared" si="30"/>
        <v>Medium high</v>
      </c>
      <c r="AC120" s="303"/>
    </row>
    <row r="121" spans="2:29" x14ac:dyDescent="0.25">
      <c r="B121" s="347" t="s">
        <v>22</v>
      </c>
      <c r="C121" s="51">
        <v>18</v>
      </c>
      <c r="D121" s="15" t="s">
        <v>23</v>
      </c>
      <c r="E121" s="249">
        <v>4</v>
      </c>
      <c r="F121" s="250">
        <f t="shared" si="31"/>
        <v>1.0504201680672268E-3</v>
      </c>
      <c r="G121" s="345">
        <f>$F121*E92</f>
        <v>0</v>
      </c>
      <c r="H121" s="345"/>
      <c r="I121" s="345"/>
      <c r="J121" s="346"/>
      <c r="K121" s="344">
        <f t="shared" si="23"/>
        <v>4.7905525846702319E-5</v>
      </c>
      <c r="L121" s="345"/>
      <c r="M121" s="346"/>
      <c r="N121" s="344">
        <f t="shared" si="24"/>
        <v>5.4709383753501393E-6</v>
      </c>
      <c r="O121" s="345"/>
      <c r="P121" s="346"/>
      <c r="Q121" s="344">
        <f t="shared" si="25"/>
        <v>5.8363316877248755E-5</v>
      </c>
      <c r="R121" s="345"/>
      <c r="S121" s="346"/>
      <c r="T121" s="344">
        <f t="shared" si="26"/>
        <v>4.6440168641956047E-5</v>
      </c>
      <c r="U121" s="346"/>
      <c r="W121" s="275" t="s">
        <v>23</v>
      </c>
      <c r="X121" s="278" t="str">
        <f t="shared" si="22"/>
        <v>Low</v>
      </c>
      <c r="Y121" s="222" t="str">
        <f t="shared" si="27"/>
        <v>Low</v>
      </c>
      <c r="Z121" s="222" t="str">
        <f t="shared" si="28"/>
        <v>Low</v>
      </c>
      <c r="AA121" s="222" t="str">
        <f t="shared" si="29"/>
        <v>Low</v>
      </c>
      <c r="AB121" s="302" t="str">
        <f t="shared" si="30"/>
        <v>Low</v>
      </c>
      <c r="AC121" s="303"/>
    </row>
    <row r="122" spans="2:29" x14ac:dyDescent="0.25">
      <c r="B122" s="353"/>
      <c r="C122" s="51">
        <v>19</v>
      </c>
      <c r="D122" s="15" t="s">
        <v>25</v>
      </c>
      <c r="E122" s="249">
        <v>4</v>
      </c>
      <c r="F122" s="250">
        <f t="shared" si="31"/>
        <v>1.0504201680672268E-3</v>
      </c>
      <c r="G122" s="345">
        <f t="shared" si="32"/>
        <v>0</v>
      </c>
      <c r="H122" s="345"/>
      <c r="I122" s="345"/>
      <c r="J122" s="346"/>
      <c r="K122" s="339">
        <f t="shared" si="23"/>
        <v>4.7905525846702319E-5</v>
      </c>
      <c r="L122" s="340"/>
      <c r="M122" s="341"/>
      <c r="N122" s="344">
        <f t="shared" si="24"/>
        <v>5.4709383753501393E-6</v>
      </c>
      <c r="O122" s="345"/>
      <c r="P122" s="346"/>
      <c r="Q122" s="344">
        <f t="shared" si="25"/>
        <v>1.1893804463463903E-4</v>
      </c>
      <c r="R122" s="345"/>
      <c r="S122" s="346"/>
      <c r="T122" s="344">
        <f t="shared" si="26"/>
        <v>4.6440168641956047E-5</v>
      </c>
      <c r="U122" s="346"/>
      <c r="W122" s="275" t="s">
        <v>25</v>
      </c>
      <c r="X122" s="278" t="str">
        <f t="shared" si="22"/>
        <v>Low</v>
      </c>
      <c r="Y122" s="222" t="str">
        <f t="shared" si="27"/>
        <v>Low</v>
      </c>
      <c r="Z122" s="222" t="str">
        <f t="shared" si="28"/>
        <v>Low</v>
      </c>
      <c r="AA122" s="222" t="str">
        <f t="shared" si="29"/>
        <v>Low</v>
      </c>
      <c r="AB122" s="302" t="str">
        <f t="shared" si="30"/>
        <v>Low</v>
      </c>
      <c r="AC122" s="303"/>
    </row>
    <row r="123" spans="2:29" x14ac:dyDescent="0.25">
      <c r="B123" s="353"/>
      <c r="C123" s="51">
        <v>20</v>
      </c>
      <c r="D123" s="15" t="s">
        <v>24</v>
      </c>
      <c r="E123" s="249">
        <v>4</v>
      </c>
      <c r="F123" s="250">
        <f t="shared" si="31"/>
        <v>1.0504201680672268E-3</v>
      </c>
      <c r="G123" s="345">
        <f t="shared" si="32"/>
        <v>0</v>
      </c>
      <c r="H123" s="345"/>
      <c r="I123" s="345"/>
      <c r="J123" s="346"/>
      <c r="K123" s="339">
        <f t="shared" si="23"/>
        <v>8.52537984890926E-5</v>
      </c>
      <c r="L123" s="340"/>
      <c r="M123" s="341"/>
      <c r="N123" s="344">
        <f t="shared" si="24"/>
        <v>5.4709383753501393E-6</v>
      </c>
      <c r="O123" s="345"/>
      <c r="P123" s="346"/>
      <c r="Q123" s="344">
        <f>$F123*O94</f>
        <v>1.0272103151360116E-4</v>
      </c>
      <c r="R123" s="345"/>
      <c r="S123" s="346"/>
      <c r="T123" s="344">
        <f t="shared" si="26"/>
        <v>9.2110610731835476E-5</v>
      </c>
      <c r="U123" s="346"/>
      <c r="W123" s="275" t="s">
        <v>24</v>
      </c>
      <c r="X123" s="278" t="str">
        <f t="shared" si="22"/>
        <v>Low</v>
      </c>
      <c r="Y123" s="222" t="str">
        <f t="shared" si="27"/>
        <v>Low</v>
      </c>
      <c r="Z123" s="222" t="str">
        <f t="shared" si="28"/>
        <v>Low</v>
      </c>
      <c r="AA123" s="222" t="str">
        <f t="shared" si="29"/>
        <v>Low</v>
      </c>
      <c r="AB123" s="302" t="str">
        <f t="shared" si="30"/>
        <v>Low</v>
      </c>
      <c r="AC123" s="303"/>
    </row>
    <row r="124" spans="2:29" x14ac:dyDescent="0.25">
      <c r="B124" s="352"/>
      <c r="C124" s="51">
        <v>21</v>
      </c>
      <c r="D124" s="15" t="s">
        <v>26</v>
      </c>
      <c r="E124" s="249">
        <v>16</v>
      </c>
      <c r="F124" s="250">
        <f t="shared" si="31"/>
        <v>4.2016806722689074E-3</v>
      </c>
      <c r="G124" s="345">
        <f t="shared" si="32"/>
        <v>0</v>
      </c>
      <c r="H124" s="345"/>
      <c r="I124" s="345"/>
      <c r="J124" s="346"/>
      <c r="K124" s="349">
        <f t="shared" si="23"/>
        <v>4.5306001188354127E-4</v>
      </c>
      <c r="L124" s="350"/>
      <c r="M124" s="351"/>
      <c r="N124" s="344">
        <f t="shared" si="24"/>
        <v>2.1883753501400557E-5</v>
      </c>
      <c r="O124" s="345"/>
      <c r="P124" s="346"/>
      <c r="Q124" s="344">
        <f t="shared" si="25"/>
        <v>5.1360515756800583E-4</v>
      </c>
      <c r="R124" s="345"/>
      <c r="S124" s="346"/>
      <c r="T124" s="344">
        <f t="shared" si="26"/>
        <v>5.5112421128685959E-4</v>
      </c>
      <c r="U124" s="346"/>
      <c r="W124" s="275" t="s">
        <v>26</v>
      </c>
      <c r="X124" s="278" t="str">
        <f t="shared" si="22"/>
        <v>Low</v>
      </c>
      <c r="Y124" s="222" t="str">
        <f t="shared" si="27"/>
        <v>Low</v>
      </c>
      <c r="Z124" s="222" t="str">
        <f t="shared" si="28"/>
        <v>Low</v>
      </c>
      <c r="AA124" s="222" t="str">
        <f>IF(Q124&lt;=$S$132,$F$132,IF(Q124&lt;=$S$133,$F$133,IF(Q124&lt;=$S$134,$F$134,$F$135)))</f>
        <v>Medium low</v>
      </c>
      <c r="AB124" s="302" t="str">
        <f t="shared" si="30"/>
        <v>Low</v>
      </c>
      <c r="AC124" s="303"/>
    </row>
    <row r="125" spans="2:29" x14ac:dyDescent="0.25">
      <c r="B125" s="347" t="s">
        <v>27</v>
      </c>
      <c r="C125" s="51">
        <v>22</v>
      </c>
      <c r="D125" s="15" t="s">
        <v>28</v>
      </c>
      <c r="E125" s="249">
        <v>4</v>
      </c>
      <c r="F125" s="250">
        <f t="shared" si="31"/>
        <v>1.0504201680672268E-3</v>
      </c>
      <c r="G125" s="345">
        <f t="shared" si="32"/>
        <v>0</v>
      </c>
      <c r="H125" s="345"/>
      <c r="I125" s="345"/>
      <c r="J125" s="346"/>
      <c r="K125" s="344">
        <f t="shared" si="23"/>
        <v>0</v>
      </c>
      <c r="L125" s="345"/>
      <c r="M125" s="346"/>
      <c r="N125" s="344">
        <f t="shared" si="24"/>
        <v>0</v>
      </c>
      <c r="O125" s="345"/>
      <c r="P125" s="346"/>
      <c r="Q125" s="344">
        <f t="shared" si="25"/>
        <v>0</v>
      </c>
      <c r="R125" s="345"/>
      <c r="S125" s="346"/>
      <c r="T125" s="344">
        <f t="shared" si="26"/>
        <v>1.1802473798508167E-5</v>
      </c>
      <c r="U125" s="346"/>
      <c r="W125" s="275" t="s">
        <v>28</v>
      </c>
      <c r="X125" s="278" t="str">
        <f t="shared" si="22"/>
        <v>Low</v>
      </c>
      <c r="Y125" s="222" t="str">
        <f t="shared" si="27"/>
        <v>Low</v>
      </c>
      <c r="Z125" s="222" t="str">
        <f t="shared" si="28"/>
        <v>Low</v>
      </c>
      <c r="AA125" s="222" t="str">
        <f t="shared" si="29"/>
        <v>Low</v>
      </c>
      <c r="AB125" s="302" t="str">
        <f t="shared" si="30"/>
        <v>Low</v>
      </c>
      <c r="AC125" s="303"/>
    </row>
    <row r="126" spans="2:29" x14ac:dyDescent="0.25">
      <c r="B126" s="352"/>
      <c r="C126" s="51">
        <v>23</v>
      </c>
      <c r="D126" s="15" t="s">
        <v>29</v>
      </c>
      <c r="E126" s="249">
        <v>72</v>
      </c>
      <c r="F126" s="250">
        <f t="shared" si="31"/>
        <v>1.8907563025210083E-2</v>
      </c>
      <c r="G126" s="345">
        <f t="shared" si="32"/>
        <v>0</v>
      </c>
      <c r="H126" s="345"/>
      <c r="I126" s="345"/>
      <c r="J126" s="346"/>
      <c r="K126" s="349">
        <f t="shared" si="23"/>
        <v>0</v>
      </c>
      <c r="L126" s="350"/>
      <c r="M126" s="351"/>
      <c r="N126" s="344">
        <f t="shared" si="24"/>
        <v>2.0179690728750515E-4</v>
      </c>
      <c r="O126" s="345"/>
      <c r="P126" s="346"/>
      <c r="Q126" s="344">
        <f t="shared" si="25"/>
        <v>0</v>
      </c>
      <c r="R126" s="345"/>
      <c r="S126" s="346"/>
      <c r="T126" s="344">
        <f t="shared" si="26"/>
        <v>1.062222641865735E-4</v>
      </c>
      <c r="U126" s="346"/>
      <c r="W126" s="275" t="s">
        <v>29</v>
      </c>
      <c r="X126" s="278" t="str">
        <f t="shared" si="22"/>
        <v>Low</v>
      </c>
      <c r="Y126" s="222" t="str">
        <f t="shared" si="27"/>
        <v>Low</v>
      </c>
      <c r="Z126" s="222" t="str">
        <f t="shared" si="28"/>
        <v>Low</v>
      </c>
      <c r="AA126" s="222" t="str">
        <f t="shared" si="29"/>
        <v>Low</v>
      </c>
      <c r="AB126" s="302" t="str">
        <f t="shared" si="30"/>
        <v>Low</v>
      </c>
      <c r="AC126" s="303"/>
    </row>
    <row r="127" spans="2:29" x14ac:dyDescent="0.25">
      <c r="B127" s="347" t="s">
        <v>30</v>
      </c>
      <c r="C127" s="51">
        <v>24</v>
      </c>
      <c r="D127" s="15" t="s">
        <v>31</v>
      </c>
      <c r="E127" s="249">
        <v>280</v>
      </c>
      <c r="F127" s="250">
        <f t="shared" si="31"/>
        <v>7.3529411764705885E-2</v>
      </c>
      <c r="G127" s="345">
        <f t="shared" si="32"/>
        <v>0</v>
      </c>
      <c r="H127" s="345"/>
      <c r="I127" s="345"/>
      <c r="J127" s="346"/>
      <c r="K127" s="344">
        <f t="shared" si="23"/>
        <v>1.162358882947118E-3</v>
      </c>
      <c r="L127" s="345"/>
      <c r="M127" s="346"/>
      <c r="N127" s="344">
        <f t="shared" si="24"/>
        <v>3.9527627248333403E-3</v>
      </c>
      <c r="O127" s="345"/>
      <c r="P127" s="346"/>
      <c r="Q127" s="344">
        <f t="shared" si="25"/>
        <v>4.9019607843137254E-4</v>
      </c>
      <c r="R127" s="345"/>
      <c r="S127" s="346"/>
      <c r="T127" s="344">
        <f t="shared" si="26"/>
        <v>2.0654329147389294E-3</v>
      </c>
      <c r="U127" s="346"/>
      <c r="W127" s="275" t="s">
        <v>31</v>
      </c>
      <c r="X127" s="278" t="str">
        <f t="shared" si="22"/>
        <v>Low</v>
      </c>
      <c r="Y127" s="222" t="str">
        <f t="shared" si="27"/>
        <v>Low</v>
      </c>
      <c r="Z127" s="222" t="str">
        <f t="shared" si="28"/>
        <v>Low</v>
      </c>
      <c r="AA127" s="222" t="str">
        <f t="shared" si="29"/>
        <v>Medium low</v>
      </c>
      <c r="AB127" s="302" t="str">
        <f t="shared" si="30"/>
        <v>Medium high</v>
      </c>
      <c r="AC127" s="303"/>
    </row>
    <row r="128" spans="2:29" ht="14.45" customHeight="1" thickBot="1" x14ac:dyDescent="0.3">
      <c r="B128" s="348"/>
      <c r="C128" s="103">
        <v>25</v>
      </c>
      <c r="D128" s="221" t="s">
        <v>32</v>
      </c>
      <c r="E128" s="251">
        <v>64</v>
      </c>
      <c r="F128" s="250">
        <f>E128/$E$131</f>
        <v>1.680672268907563E-2</v>
      </c>
      <c r="G128" s="345">
        <f t="shared" si="32"/>
        <v>6.0772034206569301E-4</v>
      </c>
      <c r="H128" s="345"/>
      <c r="I128" s="345"/>
      <c r="J128" s="346"/>
      <c r="K128" s="349">
        <f t="shared" si="23"/>
        <v>2.6568203038791267E-4</v>
      </c>
      <c r="L128" s="350"/>
      <c r="M128" s="351"/>
      <c r="N128" s="344">
        <f t="shared" si="24"/>
        <v>6.5991293167302542E-4</v>
      </c>
      <c r="O128" s="345"/>
      <c r="P128" s="346"/>
      <c r="Q128" s="344">
        <f t="shared" si="25"/>
        <v>1.1204481792717086E-4</v>
      </c>
      <c r="R128" s="345"/>
      <c r="S128" s="346"/>
      <c r="T128" s="344">
        <f t="shared" si="26"/>
        <v>4.7209895194032665E-4</v>
      </c>
      <c r="U128" s="346"/>
      <c r="W128" s="276" t="s">
        <v>32</v>
      </c>
      <c r="X128" s="279" t="str">
        <f t="shared" si="22"/>
        <v>Low</v>
      </c>
      <c r="Y128" s="280" t="str">
        <f t="shared" si="27"/>
        <v>Low</v>
      </c>
      <c r="Z128" s="280" t="str">
        <f>IF(N128&lt;=$P$132,$F$132,IF(N128&lt;=$P$133,$F$133,IF(N128&lt;=$P$134,$F$134,$F$135)))</f>
        <v>Low</v>
      </c>
      <c r="AA128" s="280" t="str">
        <f t="shared" si="29"/>
        <v>Low</v>
      </c>
      <c r="AB128" s="316" t="str">
        <f t="shared" si="30"/>
        <v>Low</v>
      </c>
      <c r="AC128" s="317"/>
    </row>
    <row r="129" spans="2:26" x14ac:dyDescent="0.25">
      <c r="D129" s="275" t="s">
        <v>364</v>
      </c>
      <c r="E129" s="252">
        <f>MIN(E104:E128)</f>
        <v>4</v>
      </c>
      <c r="F129" s="253">
        <f>SUM(F104:F128)</f>
        <v>1</v>
      </c>
      <c r="G129" s="326">
        <f>MIN(G104:J128)</f>
        <v>0</v>
      </c>
      <c r="H129" s="326"/>
      <c r="I129" s="326"/>
      <c r="J129" s="327"/>
      <c r="K129" s="328">
        <f>MIN(K104:M128)</f>
        <v>0</v>
      </c>
      <c r="L129" s="326"/>
      <c r="M129" s="327"/>
      <c r="N129" s="328">
        <f>MIN(N104:P128)</f>
        <v>0</v>
      </c>
      <c r="O129" s="326"/>
      <c r="P129" s="327"/>
      <c r="Q129" s="328">
        <f>MIN(Q104:S128)</f>
        <v>0</v>
      </c>
      <c r="R129" s="326"/>
      <c r="S129" s="327"/>
      <c r="T129" s="328">
        <f>MIN(T104:U128)</f>
        <v>1.1802473798508167E-5</v>
      </c>
      <c r="U129" s="327"/>
    </row>
    <row r="130" spans="2:26" ht="14.45" customHeight="1" thickBot="1" x14ac:dyDescent="0.3">
      <c r="D130" s="276" t="s">
        <v>365</v>
      </c>
      <c r="E130" s="252">
        <f>MAX(E105:E129)</f>
        <v>880</v>
      </c>
      <c r="F130" s="254"/>
      <c r="G130" s="326">
        <f>MAX(G104:J128)</f>
        <v>1.0499495497123578E-2</v>
      </c>
      <c r="H130" s="326"/>
      <c r="I130" s="326"/>
      <c r="J130" s="327"/>
      <c r="K130" s="328">
        <f>MAX(K105:M129)</f>
        <v>5.2731092436974786E-3</v>
      </c>
      <c r="L130" s="326"/>
      <c r="M130" s="327"/>
      <c r="N130" s="328">
        <f>MAX(N105:P129)</f>
        <v>1.7355781853012051E-2</v>
      </c>
      <c r="O130" s="326"/>
      <c r="P130" s="327"/>
      <c r="Q130" s="328">
        <f>MAX(Q105:S129)</f>
        <v>1.8487394957983194E-3</v>
      </c>
      <c r="R130" s="326"/>
      <c r="S130" s="327"/>
      <c r="T130" s="328">
        <f>MAX(T105:U129)</f>
        <v>3.186667925597205E-3</v>
      </c>
      <c r="U130" s="327"/>
      <c r="X130" s="304" t="s">
        <v>366</v>
      </c>
      <c r="Y130" s="307" t="s">
        <v>369</v>
      </c>
      <c r="Z130" s="307"/>
    </row>
    <row r="131" spans="2:26" ht="14.45" customHeight="1" thickBot="1" x14ac:dyDescent="0.3">
      <c r="D131" s="274" t="s">
        <v>367</v>
      </c>
      <c r="E131" s="255">
        <f>SUM(E104:E128)</f>
        <v>3808</v>
      </c>
      <c r="F131" s="125"/>
      <c r="G131" s="311">
        <f>(G130)/4</f>
        <v>2.6248738742808944E-3</v>
      </c>
      <c r="H131" s="311"/>
      <c r="I131" s="311"/>
      <c r="J131" s="312"/>
      <c r="K131" s="313">
        <f>K130/4</f>
        <v>1.3182773109243697E-3</v>
      </c>
      <c r="L131" s="314"/>
      <c r="M131" s="315"/>
      <c r="N131" s="313">
        <f>N130/4</f>
        <v>4.3389454632530126E-3</v>
      </c>
      <c r="O131" s="314"/>
      <c r="P131" s="315"/>
      <c r="Q131" s="313">
        <f>Q130/4</f>
        <v>4.6218487394957984E-4</v>
      </c>
      <c r="R131" s="314"/>
      <c r="S131" s="315"/>
      <c r="T131" s="313">
        <f>T130/4</f>
        <v>7.9666698139930125E-4</v>
      </c>
      <c r="U131" s="314"/>
      <c r="X131" s="305"/>
      <c r="Y131" s="307"/>
      <c r="Z131" s="307"/>
    </row>
    <row r="132" spans="2:26" x14ac:dyDescent="0.25">
      <c r="E132" s="308" t="s">
        <v>380</v>
      </c>
      <c r="F132" s="240" t="s">
        <v>374</v>
      </c>
      <c r="G132" s="258">
        <f>G129</f>
        <v>0</v>
      </c>
      <c r="H132" s="259" t="s">
        <v>378</v>
      </c>
      <c r="I132" s="260">
        <f>G129+G131</f>
        <v>2.6248738742808944E-3</v>
      </c>
      <c r="J132" s="261"/>
      <c r="K132" s="262">
        <f>K129</f>
        <v>0</v>
      </c>
      <c r="L132" s="259" t="s">
        <v>378</v>
      </c>
      <c r="M132" s="263">
        <f>K129+K131</f>
        <v>1.3182773109243697E-3</v>
      </c>
      <c r="N132" s="262">
        <f>N129</f>
        <v>0</v>
      </c>
      <c r="O132" s="259" t="s">
        <v>378</v>
      </c>
      <c r="P132" s="263">
        <f>N129+N131</f>
        <v>4.3389454632530126E-3</v>
      </c>
      <c r="Q132" s="264">
        <f>Q129</f>
        <v>0</v>
      </c>
      <c r="R132" s="259" t="s">
        <v>378</v>
      </c>
      <c r="S132" s="263">
        <f>Q129+Q131</f>
        <v>4.6218487394957984E-4</v>
      </c>
      <c r="T132" s="264">
        <f>T129</f>
        <v>1.1802473798508167E-5</v>
      </c>
      <c r="U132" s="259" t="s">
        <v>378</v>
      </c>
      <c r="V132" s="263">
        <f>T129+T131</f>
        <v>8.0846945519780938E-4</v>
      </c>
      <c r="X132" s="305"/>
      <c r="Y132" s="307"/>
      <c r="Z132" s="307"/>
    </row>
    <row r="133" spans="2:26" x14ac:dyDescent="0.25">
      <c r="E133" s="309"/>
      <c r="F133" s="256" t="s">
        <v>375</v>
      </c>
      <c r="G133" s="265">
        <f>I132</f>
        <v>2.6248738742808944E-3</v>
      </c>
      <c r="H133" s="226" t="s">
        <v>379</v>
      </c>
      <c r="I133" s="227">
        <f>I132+G131</f>
        <v>5.2497477485617889E-3</v>
      </c>
      <c r="J133" s="228"/>
      <c r="K133" s="225">
        <f>M132</f>
        <v>1.3182773109243697E-3</v>
      </c>
      <c r="L133" s="226" t="s">
        <v>379</v>
      </c>
      <c r="M133" s="229">
        <f>M132+K131</f>
        <v>2.6365546218487393E-3</v>
      </c>
      <c r="N133" s="225">
        <f>P132</f>
        <v>4.3389454632530126E-3</v>
      </c>
      <c r="O133" s="226" t="s">
        <v>379</v>
      </c>
      <c r="P133" s="229">
        <f>P132+N131</f>
        <v>8.6778909265060253E-3</v>
      </c>
      <c r="Q133" s="230">
        <f>S132</f>
        <v>4.6218487394957984E-4</v>
      </c>
      <c r="R133" s="226" t="s">
        <v>379</v>
      </c>
      <c r="S133" s="229">
        <f>S132+Q131</f>
        <v>9.2436974789915968E-4</v>
      </c>
      <c r="T133" s="230">
        <f>V132</f>
        <v>8.0846945519780938E-4</v>
      </c>
      <c r="U133" s="226" t="s">
        <v>379</v>
      </c>
      <c r="V133" s="229">
        <f>T131+V132</f>
        <v>1.6051364365971105E-3</v>
      </c>
      <c r="X133" s="306"/>
      <c r="Y133" s="307"/>
      <c r="Z133" s="307"/>
    </row>
    <row r="134" spans="2:26" x14ac:dyDescent="0.25">
      <c r="E134" s="309"/>
      <c r="F134" s="256" t="s">
        <v>376</v>
      </c>
      <c r="G134" s="266">
        <f>I133</f>
        <v>5.2497477485617889E-3</v>
      </c>
      <c r="H134" s="232" t="s">
        <v>379</v>
      </c>
      <c r="I134" s="233">
        <f>I133+G131</f>
        <v>7.8746216228426837E-3</v>
      </c>
      <c r="J134" s="234"/>
      <c r="K134" s="231">
        <f t="shared" ref="K134:K135" si="33">M133</f>
        <v>2.6365546218487393E-3</v>
      </c>
      <c r="L134" s="232" t="s">
        <v>379</v>
      </c>
      <c r="M134" s="235">
        <f>M133+K131</f>
        <v>3.9548319327731094E-3</v>
      </c>
      <c r="N134" s="231">
        <f t="shared" ref="N134:N135" si="34">P133</f>
        <v>8.6778909265060253E-3</v>
      </c>
      <c r="O134" s="232" t="s">
        <v>379</v>
      </c>
      <c r="P134" s="235">
        <f>P133+N131</f>
        <v>1.3016836389759038E-2</v>
      </c>
      <c r="Q134" s="236">
        <f>S133</f>
        <v>9.2436974789915968E-4</v>
      </c>
      <c r="R134" s="232" t="s">
        <v>379</v>
      </c>
      <c r="S134" s="235">
        <f>S133+Q131</f>
        <v>1.3865546218487395E-3</v>
      </c>
      <c r="T134" s="236">
        <f>V133</f>
        <v>1.6051364365971105E-3</v>
      </c>
      <c r="U134" s="232" t="s">
        <v>379</v>
      </c>
      <c r="V134" s="235">
        <f>T131+V133</f>
        <v>2.4018034179964119E-3</v>
      </c>
    </row>
    <row r="135" spans="2:26" ht="15.75" thickBot="1" x14ac:dyDescent="0.3">
      <c r="E135" s="310"/>
      <c r="F135" s="257" t="s">
        <v>377</v>
      </c>
      <c r="G135" s="267">
        <f>I134</f>
        <v>7.8746216228426837E-3</v>
      </c>
      <c r="H135" s="268" t="s">
        <v>379</v>
      </c>
      <c r="I135" s="269">
        <f>I134+G131</f>
        <v>1.0499495497123578E-2</v>
      </c>
      <c r="J135" s="270"/>
      <c r="K135" s="271">
        <f t="shared" si="33"/>
        <v>3.9548319327731094E-3</v>
      </c>
      <c r="L135" s="268" t="s">
        <v>379</v>
      </c>
      <c r="M135" s="272">
        <f>M134+K131</f>
        <v>5.2731092436974786E-3</v>
      </c>
      <c r="N135" s="271">
        <f t="shared" si="34"/>
        <v>1.3016836389759038E-2</v>
      </c>
      <c r="O135" s="268" t="s">
        <v>379</v>
      </c>
      <c r="P135" s="272">
        <f>P134+N131</f>
        <v>1.7355781853012051E-2</v>
      </c>
      <c r="Q135" s="273">
        <f>S134</f>
        <v>1.3865546218487395E-3</v>
      </c>
      <c r="R135" s="268" t="s">
        <v>379</v>
      </c>
      <c r="S135" s="272">
        <f>S134+Q131</f>
        <v>1.8487394957983194E-3</v>
      </c>
      <c r="T135" s="273">
        <f>V134</f>
        <v>2.4018034179964119E-3</v>
      </c>
      <c r="U135" s="268" t="s">
        <v>379</v>
      </c>
      <c r="V135" s="272">
        <f>T131+V134</f>
        <v>3.1984703993957132E-3</v>
      </c>
    </row>
    <row r="136" spans="2:26" ht="14.45" customHeight="1" x14ac:dyDescent="0.25">
      <c r="D136"/>
      <c r="O136"/>
      <c r="P136"/>
      <c r="Q136"/>
    </row>
    <row r="137" spans="2:26" x14ac:dyDescent="0.25">
      <c r="D137"/>
      <c r="O137"/>
      <c r="P137"/>
      <c r="Q137"/>
    </row>
    <row r="138" spans="2:26" ht="14.45" customHeight="1" x14ac:dyDescent="0.25">
      <c r="D138"/>
      <c r="O138"/>
      <c r="P138"/>
      <c r="Q138"/>
    </row>
    <row r="139" spans="2:26" x14ac:dyDescent="0.25">
      <c r="D139"/>
      <c r="O139"/>
      <c r="P139"/>
      <c r="Q139"/>
    </row>
    <row r="140" spans="2:26" x14ac:dyDescent="0.25">
      <c r="D140"/>
      <c r="F140" s="130"/>
      <c r="G140" s="130"/>
      <c r="H140" s="130"/>
      <c r="O140"/>
      <c r="P140"/>
      <c r="Q140"/>
    </row>
    <row r="141" spans="2:26" ht="14.45" customHeight="1" x14ac:dyDescent="0.25">
      <c r="D141"/>
      <c r="F141" s="130"/>
      <c r="G141" s="130"/>
      <c r="H141" s="130"/>
      <c r="O141"/>
      <c r="P141"/>
      <c r="Q141"/>
    </row>
    <row r="142" spans="2:26" ht="14.45" customHeight="1" thickBot="1" x14ac:dyDescent="0.3">
      <c r="D142"/>
      <c r="F142" s="130"/>
      <c r="G142" s="130"/>
      <c r="H142" s="130"/>
      <c r="O142"/>
      <c r="P142"/>
      <c r="Q142"/>
      <c r="S142" s="130"/>
    </row>
    <row r="143" spans="2:26" ht="21.6" customHeight="1" thickBot="1" x14ac:dyDescent="0.3">
      <c r="B143" s="354" t="s">
        <v>390</v>
      </c>
      <c r="C143" s="355"/>
      <c r="D143" s="356"/>
      <c r="E143" s="320" t="s">
        <v>406</v>
      </c>
      <c r="F143" s="321"/>
      <c r="G143" s="321"/>
      <c r="H143" s="321"/>
      <c r="I143" s="321"/>
      <c r="J143" s="321"/>
      <c r="K143" s="321"/>
      <c r="L143" s="321"/>
      <c r="M143" s="321"/>
      <c r="N143" s="321"/>
      <c r="O143" s="321"/>
      <c r="P143" s="321"/>
      <c r="Q143" s="321"/>
      <c r="R143" s="321"/>
      <c r="S143" s="322"/>
    </row>
    <row r="144" spans="2:26" ht="32.450000000000003" customHeight="1" thickBot="1" x14ac:dyDescent="0.3">
      <c r="B144" s="357"/>
      <c r="C144" s="358"/>
      <c r="D144" s="358"/>
      <c r="E144" s="330" t="str">
        <f>U$174</f>
        <v>FOOD SECURITY</v>
      </c>
      <c r="F144" s="331"/>
      <c r="G144" s="331"/>
      <c r="H144" s="332"/>
      <c r="I144" s="333" t="str">
        <f>U$178</f>
        <v>CLIMATE CHANGE MITIGATION/ADAPTATION</v>
      </c>
      <c r="J144" s="334"/>
      <c r="K144" s="335"/>
      <c r="L144" s="330" t="str">
        <f>U$181</f>
        <v>ECONOMIC DEVELOPMENT</v>
      </c>
      <c r="M144" s="331"/>
      <c r="N144" s="332"/>
      <c r="O144" s="330" t="str">
        <f>U$184</f>
        <v>BIODIVERSITY</v>
      </c>
      <c r="P144" s="331"/>
      <c r="Q144" s="332"/>
      <c r="R144" s="330" t="str">
        <f>U$187</f>
        <v>LIVABILITY</v>
      </c>
      <c r="S144" s="332"/>
    </row>
    <row r="145" spans="1:19" ht="45" x14ac:dyDescent="0.25">
      <c r="A145"/>
      <c r="B145" s="95" t="s">
        <v>144</v>
      </c>
      <c r="C145" s="96" t="s">
        <v>185</v>
      </c>
      <c r="D145" s="96" t="s">
        <v>143</v>
      </c>
      <c r="E145" s="416" t="s">
        <v>273</v>
      </c>
      <c r="F145" s="417"/>
      <c r="G145" s="418" t="s">
        <v>274</v>
      </c>
      <c r="H145" s="419"/>
      <c r="I145" s="155" t="s">
        <v>273</v>
      </c>
      <c r="J145" s="420" t="s">
        <v>274</v>
      </c>
      <c r="K145" s="421"/>
      <c r="L145" s="155" t="s">
        <v>273</v>
      </c>
      <c r="M145" s="420" t="s">
        <v>274</v>
      </c>
      <c r="N145" s="421"/>
      <c r="O145" s="155" t="s">
        <v>273</v>
      </c>
      <c r="P145" s="420" t="s">
        <v>274</v>
      </c>
      <c r="Q145" s="421"/>
      <c r="R145" s="155" t="s">
        <v>273</v>
      </c>
      <c r="S145" s="156" t="s">
        <v>274</v>
      </c>
    </row>
    <row r="146" spans="1:19" x14ac:dyDescent="0.25">
      <c r="A146"/>
      <c r="B146" s="422" t="s">
        <v>0</v>
      </c>
      <c r="C146" s="51">
        <v>1</v>
      </c>
      <c r="D146" s="14" t="s">
        <v>1</v>
      </c>
      <c r="E146" s="425">
        <f>(-LN(0.05))/('4. Cap mechanism'!$F15)</f>
        <v>7.5802942144584792E-3</v>
      </c>
      <c r="F146" s="426"/>
      <c r="G146" s="426">
        <f t="shared" ref="G146:G170" si="35">(G104)/(1-EXP(-E146))</f>
        <v>3.3434227915217593E-2</v>
      </c>
      <c r="H146" s="427"/>
      <c r="I146" s="207">
        <f>(-LN(0.05))/('4. Cap mechanism'!$F15)</f>
        <v>7.5802942144584792E-3</v>
      </c>
      <c r="J146" s="428">
        <f t="shared" ref="J146:J170" si="36">(K104)/(1-EXP(-I146))</f>
        <v>5.9994946441829421E-2</v>
      </c>
      <c r="K146" s="429"/>
      <c r="L146" s="207">
        <f>(-LN(0.05))/('4. Cap mechanism'!$F15)</f>
        <v>7.5802942144584792E-3</v>
      </c>
      <c r="M146" s="426">
        <f t="shared" ref="M146:M170" si="37">(N104)/(1-EXP(-L146))</f>
        <v>5.9382835372726785E-3</v>
      </c>
      <c r="N146" s="427"/>
      <c r="O146" s="207">
        <f>(-LN(0.05))/('4. Cap mechanism'!$F15)</f>
        <v>7.5802942144584792E-3</v>
      </c>
      <c r="P146" s="426">
        <f t="shared" ref="P146:P170" si="38">(Q104)/(1-EXP(-O146))</f>
        <v>6.3131789494536003E-2</v>
      </c>
      <c r="Q146" s="427"/>
      <c r="R146" s="207">
        <f>(-LN(0.05))/('4. Cap mechanism'!$F15)</f>
        <v>7.5802942144584792E-3</v>
      </c>
      <c r="S146" s="208">
        <f t="shared" ref="S146:S170" si="39">(T104)/(1-EXP(-R146))</f>
        <v>6.9854962128594697E-2</v>
      </c>
    </row>
    <row r="147" spans="1:19" x14ac:dyDescent="0.25">
      <c r="A147"/>
      <c r="B147" s="423"/>
      <c r="C147" s="51">
        <v>2</v>
      </c>
      <c r="D147" s="15" t="s">
        <v>2</v>
      </c>
      <c r="E147" s="425">
        <f>(-LN(0.05))/('4. Cap mechanism'!$F16)</f>
        <v>4.0221969301208254E-3</v>
      </c>
      <c r="F147" s="426"/>
      <c r="G147" s="426">
        <f t="shared" si="35"/>
        <v>1.3648628869508319E-2</v>
      </c>
      <c r="H147" s="427"/>
      <c r="I147" s="207">
        <f>(-LN(0.05))/('4. Cap mechanism'!$F16)</f>
        <v>4.0221969301208254E-3</v>
      </c>
      <c r="J147" s="428">
        <f t="shared" si="36"/>
        <v>2.4727569710067818E-2</v>
      </c>
      <c r="K147" s="429"/>
      <c r="L147" s="207">
        <f>(-LN(0.05))/('4. Cap mechanism'!$F16)</f>
        <v>4.0221969301208254E-3</v>
      </c>
      <c r="M147" s="428">
        <f t="shared" si="37"/>
        <v>2.7928768546130584E-3</v>
      </c>
      <c r="N147" s="429"/>
      <c r="O147" s="207">
        <f>(-LN(0.05))/('4. Cap mechanism'!$F16)</f>
        <v>4.0221969301208254E-3</v>
      </c>
      <c r="P147" s="426">
        <f t="shared" si="38"/>
        <v>2.5589933535385839E-2</v>
      </c>
      <c r="Q147" s="427"/>
      <c r="R147" s="207">
        <f>(-LN(0.05))/('4. Cap mechanism'!$F16)</f>
        <v>4.0221969301208254E-3</v>
      </c>
      <c r="S147" s="208">
        <f t="shared" si="39"/>
        <v>2.1476538095422874E-2</v>
      </c>
    </row>
    <row r="148" spans="1:19" x14ac:dyDescent="0.25">
      <c r="A148"/>
      <c r="B148" s="424"/>
      <c r="C148" s="51">
        <v>3</v>
      </c>
      <c r="D148" s="15" t="s">
        <v>3</v>
      </c>
      <c r="E148" s="425">
        <f>(-LN(0.05))/('4. Cap mechanism'!$F17)</f>
        <v>4.0221969301208254E-3</v>
      </c>
      <c r="F148" s="426"/>
      <c r="G148" s="426">
        <f t="shared" si="35"/>
        <v>9.4622316703370738E-3</v>
      </c>
      <c r="H148" s="427"/>
      <c r="I148" s="207">
        <f>(-LN(0.05))/('4. Cap mechanism'!$F17)</f>
        <v>4.0221969301208254E-3</v>
      </c>
      <c r="J148" s="428">
        <f t="shared" si="36"/>
        <v>1.3097285720297816E-2</v>
      </c>
      <c r="K148" s="429"/>
      <c r="L148" s="207">
        <f>(-LN(0.05))/('4. Cap mechanism'!$F17)</f>
        <v>4.0221969301208254E-3</v>
      </c>
      <c r="M148" s="428">
        <f t="shared" si="37"/>
        <v>2.7928768546130584E-3</v>
      </c>
      <c r="N148" s="429"/>
      <c r="O148" s="207">
        <f>(-LN(0.05))/('4. Cap mechanism'!$F17)</f>
        <v>4.0221969301208254E-3</v>
      </c>
      <c r="P148" s="426">
        <f t="shared" si="38"/>
        <v>1.8579502752078526E-2</v>
      </c>
      <c r="Q148" s="427"/>
      <c r="R148" s="207">
        <f>(-LN(0.05))/('4. Cap mechanism'!$F17)</f>
        <v>4.0221969301208254E-3</v>
      </c>
      <c r="S148" s="208">
        <f t="shared" si="39"/>
        <v>1.0099086366300043E-2</v>
      </c>
    </row>
    <row r="149" spans="1:19" x14ac:dyDescent="0.25">
      <c r="A149"/>
      <c r="B149" s="430" t="s">
        <v>4</v>
      </c>
      <c r="C149" s="51">
        <v>4</v>
      </c>
      <c r="D149" s="15" t="s">
        <v>5</v>
      </c>
      <c r="E149" s="425">
        <f>(-LN(0.05))/('4. Cap mechanism'!$F18)</f>
        <v>0.21022682621431515</v>
      </c>
      <c r="F149" s="426"/>
      <c r="G149" s="426">
        <f t="shared" si="35"/>
        <v>4.0837418363715217E-4</v>
      </c>
      <c r="H149" s="427"/>
      <c r="I149" s="207">
        <f>(-LN(0.05))/('4. Cap mechanism'!$F18)</f>
        <v>0.21022682621431515</v>
      </c>
      <c r="J149" s="428">
        <f t="shared" si="36"/>
        <v>2.5994182887492131E-4</v>
      </c>
      <c r="K149" s="429"/>
      <c r="L149" s="207">
        <f>(-LN(0.05))/('4. Cap mechanism'!$F18)</f>
        <v>0.21022682621431515</v>
      </c>
      <c r="M149" s="428">
        <f t="shared" si="37"/>
        <v>3.379742414348928E-4</v>
      </c>
      <c r="N149" s="429"/>
      <c r="O149" s="207">
        <f>(-LN(0.05))/('4. Cap mechanism'!$F18)</f>
        <v>0.21022682621431515</v>
      </c>
      <c r="P149" s="426">
        <f t="shared" si="38"/>
        <v>2.708893749188706E-4</v>
      </c>
      <c r="Q149" s="427"/>
      <c r="R149" s="207">
        <f>(-LN(0.05))/('4. Cap mechanism'!$F18)</f>
        <v>0.21022682621431515</v>
      </c>
      <c r="S149" s="208">
        <f t="shared" si="39"/>
        <v>1.5562366842815888E-4</v>
      </c>
    </row>
    <row r="150" spans="1:19" x14ac:dyDescent="0.25">
      <c r="A150"/>
      <c r="B150" s="423"/>
      <c r="C150" s="51">
        <v>5</v>
      </c>
      <c r="D150" s="15" t="s">
        <v>6</v>
      </c>
      <c r="E150" s="425">
        <f>(-LN(0.05))/('4. Cap mechanism'!$F19)</f>
        <v>0.63068047864294541</v>
      </c>
      <c r="F150" s="426"/>
      <c r="G150" s="426">
        <f t="shared" si="35"/>
        <v>8.6539060077150997E-5</v>
      </c>
      <c r="H150" s="427"/>
      <c r="I150" s="207">
        <f>(-LN(0.05))/('4. Cap mechanism'!$F19)</f>
        <v>0.63068047864294541</v>
      </c>
      <c r="J150" s="428">
        <f t="shared" si="36"/>
        <v>1.0388683419573711E-4</v>
      </c>
      <c r="K150" s="429"/>
      <c r="L150" s="207">
        <f>(-LN(0.05))/('4. Cap mechanism'!$F19)</f>
        <v>0.63068047864294541</v>
      </c>
      <c r="M150" s="428">
        <f t="shared" si="37"/>
        <v>9.6750650808552103E-5</v>
      </c>
      <c r="N150" s="429"/>
      <c r="O150" s="207">
        <f>(-LN(0.05))/('4. Cap mechanism'!$F19)</f>
        <v>0.63068047864294541</v>
      </c>
      <c r="P150" s="426">
        <f t="shared" si="38"/>
        <v>1.0979853692991529E-4</v>
      </c>
      <c r="Q150" s="427"/>
      <c r="R150" s="207">
        <f>(-LN(0.05))/('4. Cap mechanism'!$F19)</f>
        <v>0.63068047864294541</v>
      </c>
      <c r="S150" s="208">
        <f t="shared" si="39"/>
        <v>9.9279816343942094E-5</v>
      </c>
    </row>
    <row r="151" spans="1:19" x14ac:dyDescent="0.25">
      <c r="A151"/>
      <c r="B151" s="423"/>
      <c r="C151" s="51">
        <v>6</v>
      </c>
      <c r="D151" s="15" t="s">
        <v>7</v>
      </c>
      <c r="E151" s="425">
        <f>(-LN(0.05))/('4. Cap mechanism'!$F20)</f>
        <v>0.12613609572858908</v>
      </c>
      <c r="F151" s="426"/>
      <c r="G151" s="426">
        <f t="shared" si="35"/>
        <v>1.9876006070343026E-3</v>
      </c>
      <c r="H151" s="427"/>
      <c r="I151" s="207">
        <f>(-LN(0.05))/('4. Cap mechanism'!$F20)</f>
        <v>0.12613609572858908</v>
      </c>
      <c r="J151" s="428">
        <f t="shared" si="36"/>
        <v>1.9554348160496023E-3</v>
      </c>
      <c r="K151" s="429"/>
      <c r="L151" s="207">
        <f>(-LN(0.05))/('4. Cap mechanism'!$F20)</f>
        <v>0.12613609572858908</v>
      </c>
      <c r="M151" s="428">
        <f t="shared" si="37"/>
        <v>1.6490863800560083E-3</v>
      </c>
      <c r="N151" s="429"/>
      <c r="O151" s="207">
        <f>(-LN(0.05))/('4. Cap mechanism'!$F20)</f>
        <v>0.12613609572858908</v>
      </c>
      <c r="P151" s="426">
        <f t="shared" si="38"/>
        <v>2.8367911302129875E-3</v>
      </c>
      <c r="Q151" s="427"/>
      <c r="R151" s="207">
        <f>(-LN(0.05))/('4. Cap mechanism'!$F20)</f>
        <v>0.12613609572858908</v>
      </c>
      <c r="S151" s="208">
        <f t="shared" si="39"/>
        <v>3.3082736047822981E-3</v>
      </c>
    </row>
    <row r="152" spans="1:19" x14ac:dyDescent="0.25">
      <c r="A152"/>
      <c r="B152" s="424"/>
      <c r="C152" s="51">
        <v>7</v>
      </c>
      <c r="D152" s="15" t="s">
        <v>8</v>
      </c>
      <c r="E152" s="425">
        <f>(-LN(0.05))/('4. Cap mechanism'!$F21)</f>
        <v>1.0511341310715758</v>
      </c>
      <c r="F152" s="426"/>
      <c r="G152" s="426">
        <f t="shared" si="35"/>
        <v>5.1881765509457683E-5</v>
      </c>
      <c r="H152" s="427"/>
      <c r="I152" s="207">
        <f>(-LN(0.05))/('4. Cap mechanism'!$F21)</f>
        <v>1.0511341310715758</v>
      </c>
      <c r="J152" s="428">
        <f t="shared" si="36"/>
        <v>3.0585055148590013E-5</v>
      </c>
      <c r="K152" s="429"/>
      <c r="L152" s="207">
        <f>(-LN(0.05))/('4. Cap mechanism'!$F21)</f>
        <v>1.0511341310715758</v>
      </c>
      <c r="M152" s="428">
        <f t="shared" si="37"/>
        <v>5.4997509894241124E-5</v>
      </c>
      <c r="N152" s="429"/>
      <c r="O152" s="207">
        <f>(-LN(0.05))/('4. Cap mechanism'!$F21)</f>
        <v>1.0511341310715758</v>
      </c>
      <c r="P152" s="426">
        <f t="shared" si="38"/>
        <v>1.5792086375487281E-4</v>
      </c>
      <c r="Q152" s="427"/>
      <c r="R152" s="207">
        <f>(-LN(0.05))/('4. Cap mechanism'!$F21)</f>
        <v>1.0511341310715758</v>
      </c>
      <c r="S152" s="208">
        <f t="shared" si="39"/>
        <v>2.721726255919471E-5</v>
      </c>
    </row>
    <row r="153" spans="1:19" x14ac:dyDescent="0.25">
      <c r="A153"/>
      <c r="B153" s="430" t="s">
        <v>9</v>
      </c>
      <c r="C153" s="51">
        <v>8</v>
      </c>
      <c r="D153" s="15" t="s">
        <v>10</v>
      </c>
      <c r="E153" s="425">
        <f>(-LN(0.05))/('4. Cap mechanism'!$F22)</f>
        <v>0.63068047864294541</v>
      </c>
      <c r="F153" s="426"/>
      <c r="G153" s="426">
        <f t="shared" si="35"/>
        <v>1.9411619750305245E-3</v>
      </c>
      <c r="H153" s="427"/>
      <c r="I153" s="207">
        <f>(-LN(0.05))/('4. Cap mechanism'!$F22)</f>
        <v>0.63068047864294541</v>
      </c>
      <c r="J153" s="428">
        <f t="shared" si="36"/>
        <v>1.0352391075749874E-3</v>
      </c>
      <c r="K153" s="429"/>
      <c r="L153" s="207">
        <f>(-LN(0.05))/('4. Cap mechanism'!$F22)</f>
        <v>0.63068047864294541</v>
      </c>
      <c r="M153" s="428">
        <f t="shared" si="37"/>
        <v>1.917856990032493E-3</v>
      </c>
      <c r="N153" s="429"/>
      <c r="O153" s="207">
        <f>(-LN(0.05))/('4. Cap mechanism'!$F22)</f>
        <v>0.63068047864294541</v>
      </c>
      <c r="P153" s="426">
        <f t="shared" si="38"/>
        <v>0</v>
      </c>
      <c r="Q153" s="427"/>
      <c r="R153" s="207">
        <f>(-LN(0.05))/('4. Cap mechanism'!$F22)</f>
        <v>0.63068047864294541</v>
      </c>
      <c r="S153" s="208">
        <f t="shared" si="39"/>
        <v>5.2985802534943687E-4</v>
      </c>
    </row>
    <row r="154" spans="1:19" x14ac:dyDescent="0.25">
      <c r="A154"/>
      <c r="B154" s="423"/>
      <c r="C154" s="51">
        <v>9</v>
      </c>
      <c r="D154" s="15" t="s">
        <v>11</v>
      </c>
      <c r="E154" s="425">
        <f>(-LN(0.05))/('4. Cap mechanism'!$F23)</f>
        <v>0.2866729448377025</v>
      </c>
      <c r="F154" s="426"/>
      <c r="G154" s="426">
        <f t="shared" si="35"/>
        <v>1.1182747970836914E-3</v>
      </c>
      <c r="H154" s="427"/>
      <c r="I154" s="207">
        <f>(-LN(0.05))/('4. Cap mechanism'!$F23)</f>
        <v>0.2866729448377025</v>
      </c>
      <c r="J154" s="428">
        <f t="shared" si="36"/>
        <v>7.3688947189035319E-4</v>
      </c>
      <c r="K154" s="429"/>
      <c r="L154" s="207">
        <f>(-LN(0.05))/('4. Cap mechanism'!$F23)</f>
        <v>0.2866729448377025</v>
      </c>
      <c r="M154" s="428">
        <f t="shared" si="37"/>
        <v>1.0894702996050395E-3</v>
      </c>
      <c r="N154" s="429"/>
      <c r="O154" s="207">
        <f>(-LN(0.05))/('4. Cap mechanism'!$F23)</f>
        <v>0.2866729448377025</v>
      </c>
      <c r="P154" s="426">
        <f t="shared" si="38"/>
        <v>3.3715566824792591E-4</v>
      </c>
      <c r="Q154" s="427"/>
      <c r="R154" s="207">
        <f>(-LN(0.05))/('4. Cap mechanism'!$F23)</f>
        <v>0.2866729448377025</v>
      </c>
      <c r="S154" s="208">
        <f t="shared" si="39"/>
        <v>4.2617991772911986E-4</v>
      </c>
    </row>
    <row r="155" spans="1:19" x14ac:dyDescent="0.25">
      <c r="A155"/>
      <c r="B155" s="423"/>
      <c r="C155" s="51">
        <v>10</v>
      </c>
      <c r="D155" s="15" t="s">
        <v>12</v>
      </c>
      <c r="E155" s="425">
        <f>(-LN(0.05))/('4. Cap mechanism'!$F24)</f>
        <v>3.1534023932147273</v>
      </c>
      <c r="F155" s="426"/>
      <c r="G155" s="426">
        <f t="shared" si="35"/>
        <v>1.0448336984159983E-2</v>
      </c>
      <c r="H155" s="427"/>
      <c r="I155" s="207">
        <f>(-LN(0.05))/('4. Cap mechanism'!$F24)</f>
        <v>3.1534023932147273</v>
      </c>
      <c r="J155" s="428">
        <f t="shared" si="36"/>
        <v>4.3168043624702696E-3</v>
      </c>
      <c r="K155" s="429"/>
      <c r="L155" s="207">
        <f>(-LN(0.05))/('4. Cap mechanism'!$F24)</f>
        <v>3.1534023932147273</v>
      </c>
      <c r="M155" s="428">
        <f t="shared" si="37"/>
        <v>1.2198687993026107E-2</v>
      </c>
      <c r="N155" s="429"/>
      <c r="O155" s="207">
        <f>(-LN(0.05))/('4. Cap mechanism'!$F24)</f>
        <v>3.1534023932147273</v>
      </c>
      <c r="P155" s="426">
        <f t="shared" si="38"/>
        <v>0</v>
      </c>
      <c r="Q155" s="427"/>
      <c r="R155" s="207">
        <f>(-LN(0.05))/('4. Cap mechanism'!$F24)</f>
        <v>3.1534023932147273</v>
      </c>
      <c r="S155" s="208">
        <f t="shared" si="39"/>
        <v>3.3288308911616207E-3</v>
      </c>
    </row>
    <row r="156" spans="1:19" x14ac:dyDescent="0.25">
      <c r="A156"/>
      <c r="B156" s="424"/>
      <c r="C156" s="51">
        <v>11</v>
      </c>
      <c r="D156" s="15" t="s">
        <v>13</v>
      </c>
      <c r="E156" s="425">
        <f>(-LN(0.05))/('4. Cap mechanism'!$F25)</f>
        <v>1.5767011966073636</v>
      </c>
      <c r="F156" s="426"/>
      <c r="G156" s="426">
        <f t="shared" si="35"/>
        <v>3.0436509216639871E-3</v>
      </c>
      <c r="H156" s="427"/>
      <c r="I156" s="207">
        <f>(-LN(0.05))/('4. Cap mechanism'!$F25)</f>
        <v>1.5767011966073636</v>
      </c>
      <c r="J156" s="428">
        <f t="shared" si="36"/>
        <v>2.0366153594172484E-3</v>
      </c>
      <c r="K156" s="429"/>
      <c r="L156" s="207">
        <f>(-LN(0.05))/('4. Cap mechanism'!$F25)</f>
        <v>1.5767011966073636</v>
      </c>
      <c r="M156" s="428">
        <f t="shared" si="37"/>
        <v>3.8435696448450712E-3</v>
      </c>
      <c r="N156" s="429"/>
      <c r="O156" s="207">
        <f>(-LN(0.05))/('4. Cap mechanism'!$F25)</f>
        <v>1.5767011966073636</v>
      </c>
      <c r="P156" s="426">
        <f t="shared" si="38"/>
        <v>4.7665465858701562E-4</v>
      </c>
      <c r="Q156" s="427"/>
      <c r="R156" s="207">
        <f>(-LN(0.05))/('4. Cap mechanism'!$F25)</f>
        <v>1.5767011966073636</v>
      </c>
      <c r="S156" s="208">
        <f t="shared" si="39"/>
        <v>1.6067010963607268E-3</v>
      </c>
    </row>
    <row r="157" spans="1:19" x14ac:dyDescent="0.25">
      <c r="A157"/>
      <c r="B157" s="430" t="s">
        <v>14</v>
      </c>
      <c r="C157" s="51">
        <v>12</v>
      </c>
      <c r="D157" s="15" t="s">
        <v>15</v>
      </c>
      <c r="E157" s="425">
        <f>(-LN(0.05))/('4. Cap mechanism'!$F26)</f>
        <v>3.1534023932147273</v>
      </c>
      <c r="F157" s="426"/>
      <c r="G157" s="426">
        <f t="shared" si="35"/>
        <v>5.4314970243726009E-4</v>
      </c>
      <c r="H157" s="427"/>
      <c r="I157" s="207">
        <f>(-LN(0.05))/('4. Cap mechanism'!$F26)</f>
        <v>3.1534023932147273</v>
      </c>
      <c r="J157" s="428">
        <f t="shared" si="36"/>
        <v>1.0407546816508334E-4</v>
      </c>
      <c r="K157" s="429"/>
      <c r="L157" s="207">
        <f>(-LN(0.05))/('4. Cap mechanism'!$F26)</f>
        <v>3.1534023932147273</v>
      </c>
      <c r="M157" s="428">
        <f t="shared" si="37"/>
        <v>4.4674814612696254E-4</v>
      </c>
      <c r="N157" s="429"/>
      <c r="O157" s="207">
        <f>(-LN(0.05))/('4. Cap mechanism'!$F26)</f>
        <v>3.1534023932147273</v>
      </c>
      <c r="P157" s="426">
        <f t="shared" si="38"/>
        <v>4.3891251750130999E-5</v>
      </c>
      <c r="Q157" s="427"/>
      <c r="R157" s="207">
        <f>(-LN(0.05))/('4. Cap mechanism'!$F26)</f>
        <v>3.1534023932147273</v>
      </c>
      <c r="S157" s="208">
        <f t="shared" si="39"/>
        <v>1.8493504950897892E-4</v>
      </c>
    </row>
    <row r="158" spans="1:19" x14ac:dyDescent="0.25">
      <c r="A158"/>
      <c r="B158" s="424"/>
      <c r="C158" s="51">
        <v>13</v>
      </c>
      <c r="D158" s="15" t="s">
        <v>16</v>
      </c>
      <c r="E158" s="425">
        <f>(-LN(0.05))/('4. Cap mechanism'!$F27)</f>
        <v>3.1534023932147273</v>
      </c>
      <c r="F158" s="426"/>
      <c r="G158" s="426">
        <f t="shared" si="35"/>
        <v>2.3936282316448611E-4</v>
      </c>
      <c r="H158" s="427"/>
      <c r="I158" s="207">
        <f>(-LN(0.05))/('4. Cap mechanism'!$F27)</f>
        <v>3.1534023932147273</v>
      </c>
      <c r="J158" s="428">
        <f t="shared" si="36"/>
        <v>5.2758171295612012E-5</v>
      </c>
      <c r="K158" s="429"/>
      <c r="L158" s="207">
        <f>(-LN(0.05))/('4. Cap mechanism'!$F27)</f>
        <v>3.1534023932147273</v>
      </c>
      <c r="M158" s="428">
        <f t="shared" si="37"/>
        <v>9.3688635054070597E-5</v>
      </c>
      <c r="N158" s="429"/>
      <c r="O158" s="207">
        <f>(-LN(0.05))/('4. Cap mechanism'!$F27)</f>
        <v>3.1534023932147273</v>
      </c>
      <c r="P158" s="426">
        <f t="shared" si="38"/>
        <v>0</v>
      </c>
      <c r="Q158" s="427"/>
      <c r="R158" s="207">
        <f>(-LN(0.05))/('4. Cap mechanism'!$F27)</f>
        <v>3.1534023932147273</v>
      </c>
      <c r="S158" s="208">
        <f t="shared" si="39"/>
        <v>1.2329003300598593E-4</v>
      </c>
    </row>
    <row r="159" spans="1:19" x14ac:dyDescent="0.25">
      <c r="A159"/>
      <c r="B159" s="430" t="s">
        <v>17</v>
      </c>
      <c r="C159" s="51">
        <v>14</v>
      </c>
      <c r="D159" s="15" t="s">
        <v>18</v>
      </c>
      <c r="E159" s="425">
        <f>(-LN(0.05))/('4. Cap mechanism'!$F28)</f>
        <v>1.5767011966073636</v>
      </c>
      <c r="F159" s="426"/>
      <c r="G159" s="426">
        <f t="shared" si="35"/>
        <v>1.3234475100901429E-2</v>
      </c>
      <c r="H159" s="427"/>
      <c r="I159" s="207">
        <f>(-LN(0.05))/('4. Cap mechanism'!$F28)</f>
        <v>1.5767011966073636</v>
      </c>
      <c r="J159" s="428">
        <f t="shared" si="36"/>
        <v>5.7809757624645748E-3</v>
      </c>
      <c r="K159" s="429"/>
      <c r="L159" s="207">
        <f>(-LN(0.05))/('4. Cap mechanism'!$F28)</f>
        <v>1.5767011966073636</v>
      </c>
      <c r="M159" s="428">
        <f t="shared" si="37"/>
        <v>1.5421730056477135E-2</v>
      </c>
      <c r="N159" s="429"/>
      <c r="O159" s="207">
        <f>(-LN(0.05))/('4. Cap mechanism'!$F28)</f>
        <v>1.5767011966073636</v>
      </c>
      <c r="P159" s="426">
        <f t="shared" si="38"/>
        <v>0</v>
      </c>
      <c r="Q159" s="427"/>
      <c r="R159" s="207">
        <f>(-LN(0.05))/('4. Cap mechanism'!$F28)</f>
        <v>1.5767011966073636</v>
      </c>
      <c r="S159" s="208">
        <f t="shared" si="39"/>
        <v>2.9009880906513122E-3</v>
      </c>
    </row>
    <row r="160" spans="1:19" x14ac:dyDescent="0.25">
      <c r="A160"/>
      <c r="B160" s="423"/>
      <c r="C160" s="51">
        <v>15</v>
      </c>
      <c r="D160" s="15" t="s">
        <v>19</v>
      </c>
      <c r="E160" s="425">
        <f>(-LN(0.05))/('4. Cap mechanism'!$F29)</f>
        <v>0.63068047864294541</v>
      </c>
      <c r="F160" s="426"/>
      <c r="G160" s="426">
        <f t="shared" si="35"/>
        <v>1.7928491019024145E-2</v>
      </c>
      <c r="H160" s="427"/>
      <c r="I160" s="207">
        <f>(-LN(0.05))/('4. Cap mechanism'!$F29)</f>
        <v>0.63068047864294541</v>
      </c>
      <c r="J160" s="428">
        <f t="shared" si="36"/>
        <v>7.809658736592201E-3</v>
      </c>
      <c r="K160" s="429"/>
      <c r="L160" s="207">
        <f>(-LN(0.05))/('4. Cap mechanism'!$F29)</f>
        <v>0.63068047864294541</v>
      </c>
      <c r="M160" s="428">
        <f t="shared" si="37"/>
        <v>3.7103199347899345E-2</v>
      </c>
      <c r="N160" s="429"/>
      <c r="O160" s="207">
        <f>(-LN(0.05))/('4. Cap mechanism'!$F29)</f>
        <v>0.63068047864294541</v>
      </c>
      <c r="P160" s="426">
        <f t="shared" si="38"/>
        <v>0</v>
      </c>
      <c r="Q160" s="427"/>
      <c r="R160" s="207">
        <f>(-LN(0.05))/('4. Cap mechanism'!$F29)</f>
        <v>0.63068047864294541</v>
      </c>
      <c r="S160" s="208">
        <f t="shared" si="39"/>
        <v>2.7754467994494311E-3</v>
      </c>
    </row>
    <row r="161" spans="1:27" x14ac:dyDescent="0.25">
      <c r="A161"/>
      <c r="B161" s="423"/>
      <c r="C161" s="51">
        <v>16</v>
      </c>
      <c r="D161" s="15" t="s">
        <v>20</v>
      </c>
      <c r="E161" s="425">
        <f>(-LN(0.05))/('4. Cap mechanism'!$F30)</f>
        <v>3.1534023932147273</v>
      </c>
      <c r="F161" s="426"/>
      <c r="G161" s="426">
        <f t="shared" si="35"/>
        <v>1.0959199025699582E-2</v>
      </c>
      <c r="H161" s="427"/>
      <c r="I161" s="207">
        <f>(-LN(0.05))/('4. Cap mechanism'!$F30)</f>
        <v>3.1534023932147273</v>
      </c>
      <c r="J161" s="428">
        <f t="shared" si="36"/>
        <v>4.6434949294740851E-3</v>
      </c>
      <c r="K161" s="429"/>
      <c r="L161" s="207">
        <f>(-LN(0.05))/('4. Cap mechanism'!$F30)</f>
        <v>3.1534023932147273</v>
      </c>
      <c r="M161" s="428">
        <f t="shared" si="37"/>
        <v>1.1385442126824368E-2</v>
      </c>
      <c r="N161" s="429"/>
      <c r="O161" s="207">
        <f>(-LN(0.05))/('4. Cap mechanism'!$F30)</f>
        <v>3.1534023932147273</v>
      </c>
      <c r="P161" s="426">
        <f t="shared" si="38"/>
        <v>0</v>
      </c>
      <c r="Q161" s="427"/>
      <c r="R161" s="207">
        <f>(-LN(0.05))/('4. Cap mechanism'!$F30)</f>
        <v>3.1534023932147273</v>
      </c>
      <c r="S161" s="208">
        <f t="shared" si="39"/>
        <v>2.3301816238131341E-3</v>
      </c>
    </row>
    <row r="162" spans="1:27" x14ac:dyDescent="0.25">
      <c r="A162"/>
      <c r="B162" s="424"/>
      <c r="C162" s="51">
        <v>17</v>
      </c>
      <c r="D162" s="15" t="s">
        <v>21</v>
      </c>
      <c r="E162" s="425">
        <f>(-LN(0.05))/('4. Cap mechanism'!$F31)</f>
        <v>0.78835059830368182</v>
      </c>
      <c r="F162" s="426"/>
      <c r="G162" s="426">
        <f t="shared" si="35"/>
        <v>1.6892212917824022E-2</v>
      </c>
      <c r="H162" s="427"/>
      <c r="I162" s="207">
        <f>(-LN(0.05))/('4. Cap mechanism'!$F31)</f>
        <v>0.78835059830368182</v>
      </c>
      <c r="J162" s="428">
        <f t="shared" si="36"/>
        <v>9.6682271592417185E-3</v>
      </c>
      <c r="K162" s="429"/>
      <c r="L162" s="207">
        <f>(-LN(0.05))/('4. Cap mechanism'!$F31)</f>
        <v>0.78835059830368182</v>
      </c>
      <c r="M162" s="428">
        <f t="shared" si="37"/>
        <v>2.0935263878627056E-2</v>
      </c>
      <c r="N162" s="429"/>
      <c r="O162" s="207">
        <f>(-LN(0.05))/('4. Cap mechanism'!$F31)</f>
        <v>0.78835059830368182</v>
      </c>
      <c r="P162" s="426">
        <f t="shared" si="38"/>
        <v>3.3896573307301645E-3</v>
      </c>
      <c r="Q162" s="427"/>
      <c r="R162" s="207">
        <f>(-LN(0.05))/('4. Cap mechanism'!$F31)</f>
        <v>0.78835059830368182</v>
      </c>
      <c r="S162" s="208">
        <f t="shared" si="39"/>
        <v>4.2846792101926233E-3</v>
      </c>
    </row>
    <row r="163" spans="1:27" x14ac:dyDescent="0.25">
      <c r="A163"/>
      <c r="B163" s="430" t="s">
        <v>22</v>
      </c>
      <c r="C163" s="51">
        <v>18</v>
      </c>
      <c r="D163" s="15" t="s">
        <v>23</v>
      </c>
      <c r="E163" s="425">
        <f>(-LN(0.05))/('4. Cap mechanism'!$F32)</f>
        <v>2.5227219145717819E-3</v>
      </c>
      <c r="F163" s="426"/>
      <c r="G163" s="426">
        <f t="shared" si="35"/>
        <v>0</v>
      </c>
      <c r="H163" s="427"/>
      <c r="I163" s="207">
        <f>(-LN(0.05))/('4. Cap mechanism'!$F32)</f>
        <v>2.5227219145717819E-3</v>
      </c>
      <c r="J163" s="428">
        <f t="shared" si="36"/>
        <v>1.9013580980122381E-2</v>
      </c>
      <c r="K163" s="429"/>
      <c r="L163" s="207">
        <f>(-LN(0.05))/('4. Cap mechanism'!$F32)</f>
        <v>2.5227219145717819E-3</v>
      </c>
      <c r="M163" s="428">
        <f t="shared" si="37"/>
        <v>2.1714014823644742E-3</v>
      </c>
      <c r="N163" s="429"/>
      <c r="O163" s="207">
        <f>(-LN(0.05))/('4. Cap mechanism'!$F32)</f>
        <v>2.5227219145717819E-3</v>
      </c>
      <c r="P163" s="426">
        <f t="shared" si="38"/>
        <v>2.3164251557641565E-2</v>
      </c>
      <c r="Q163" s="427"/>
      <c r="R163" s="207">
        <f>(-LN(0.05))/('4. Cap mechanism'!$F32)</f>
        <v>2.5227219145717819E-3</v>
      </c>
      <c r="S163" s="208">
        <f t="shared" si="39"/>
        <v>1.8431984444340552E-2</v>
      </c>
    </row>
    <row r="164" spans="1:27" x14ac:dyDescent="0.25">
      <c r="A164"/>
      <c r="B164" s="423"/>
      <c r="C164" s="51">
        <v>19</v>
      </c>
      <c r="D164" s="15" t="s">
        <v>25</v>
      </c>
      <c r="E164" s="425">
        <f>(-LN(0.05))/('4. Cap mechanism'!$F33)</f>
        <v>2.5227219145717819E-3</v>
      </c>
      <c r="F164" s="426"/>
      <c r="G164" s="426">
        <f t="shared" si="35"/>
        <v>0</v>
      </c>
      <c r="H164" s="427"/>
      <c r="I164" s="207">
        <f>(-LN(0.05))/('4. Cap mechanism'!$F33)</f>
        <v>2.5227219145717819E-3</v>
      </c>
      <c r="J164" s="428">
        <f t="shared" si="36"/>
        <v>1.9013580980122381E-2</v>
      </c>
      <c r="K164" s="429"/>
      <c r="L164" s="207">
        <f>(-LN(0.05))/('4. Cap mechanism'!$F33)</f>
        <v>2.5227219145717819E-3</v>
      </c>
      <c r="M164" s="428">
        <f t="shared" si="37"/>
        <v>2.1714014823644742E-3</v>
      </c>
      <c r="N164" s="429"/>
      <c r="O164" s="207">
        <f>(-LN(0.05))/('4. Cap mechanism'!$F33)</f>
        <v>2.5227219145717819E-3</v>
      </c>
      <c r="P164" s="426">
        <f t="shared" si="38"/>
        <v>4.7206206451312557E-2</v>
      </c>
      <c r="Q164" s="427"/>
      <c r="R164" s="207">
        <f>(-LN(0.05))/('4. Cap mechanism'!$F33)</f>
        <v>2.5227219145717819E-3</v>
      </c>
      <c r="S164" s="208">
        <f t="shared" si="39"/>
        <v>1.8431984444340552E-2</v>
      </c>
    </row>
    <row r="165" spans="1:27" x14ac:dyDescent="0.25">
      <c r="A165"/>
      <c r="B165" s="423"/>
      <c r="C165" s="51">
        <v>20</v>
      </c>
      <c r="D165" s="15" t="s">
        <v>24</v>
      </c>
      <c r="E165" s="425">
        <f>(-LN(0.05))/('4. Cap mechanism'!$F34)</f>
        <v>9.4981999795624317E-3</v>
      </c>
      <c r="F165" s="426"/>
      <c r="G165" s="426">
        <f t="shared" si="35"/>
        <v>0</v>
      </c>
      <c r="H165" s="427"/>
      <c r="I165" s="207">
        <f>(-LN(0.05))/('4. Cap mechanism'!$F34)</f>
        <v>9.4981999795624317E-3</v>
      </c>
      <c r="J165" s="428">
        <f t="shared" si="36"/>
        <v>9.018479124743085E-3</v>
      </c>
      <c r="K165" s="429"/>
      <c r="L165" s="207">
        <f>(-LN(0.05))/('4. Cap mechanism'!$F34)</f>
        <v>9.4981999795624317E-3</v>
      </c>
      <c r="M165" s="428">
        <f t="shared" si="37"/>
        <v>5.7873718714320508E-4</v>
      </c>
      <c r="N165" s="429"/>
      <c r="O165" s="207">
        <f>(-LN(0.05))/('4. Cap mechanism'!$F34)</f>
        <v>9.4981999795624317E-3</v>
      </c>
      <c r="P165" s="426">
        <f t="shared" si="38"/>
        <v>1.086623112160816E-2</v>
      </c>
      <c r="Q165" s="427"/>
      <c r="R165" s="207">
        <f>(-LN(0.05))/('4. Cap mechanism'!$F34)</f>
        <v>9.4981999795624317E-3</v>
      </c>
      <c r="S165" s="208">
        <f t="shared" si="39"/>
        <v>9.7438194517359186E-3</v>
      </c>
    </row>
    <row r="166" spans="1:27" x14ac:dyDescent="0.25">
      <c r="A166"/>
      <c r="B166" s="424"/>
      <c r="C166" s="51">
        <v>21</v>
      </c>
      <c r="D166" s="15" t="s">
        <v>26</v>
      </c>
      <c r="E166" s="425">
        <f>(-LN(0.05))/('4. Cap mechanism'!$F35)</f>
        <v>7.8835059830368176E-2</v>
      </c>
      <c r="F166" s="426"/>
      <c r="G166" s="426">
        <f t="shared" si="35"/>
        <v>0</v>
      </c>
      <c r="H166" s="427"/>
      <c r="I166" s="207">
        <f>(-LN(0.05))/('4. Cap mechanism'!$F35)</f>
        <v>7.8835059830368176E-2</v>
      </c>
      <c r="J166" s="428">
        <f t="shared" si="36"/>
        <v>5.9764417156500929E-3</v>
      </c>
      <c r="K166" s="429"/>
      <c r="L166" s="207">
        <f>(-LN(0.05))/('4. Cap mechanism'!$F35)</f>
        <v>7.8835059830368176E-2</v>
      </c>
      <c r="M166" s="428">
        <f t="shared" si="37"/>
        <v>2.8867473158145936E-4</v>
      </c>
      <c r="N166" s="429"/>
      <c r="O166" s="207">
        <f>(-LN(0.05))/('4. Cap mechanism'!$F35)</f>
        <v>7.8835059830368176E-2</v>
      </c>
      <c r="P166" s="426">
        <f t="shared" si="38"/>
        <v>6.7751097173667351E-3</v>
      </c>
      <c r="Q166" s="427"/>
      <c r="R166" s="207">
        <f>(-LN(0.05))/('4. Cap mechanism'!$F35)</f>
        <v>7.8835059830368176E-2</v>
      </c>
      <c r="S166" s="208">
        <f t="shared" si="39"/>
        <v>7.2700340803553464E-3</v>
      </c>
    </row>
    <row r="167" spans="1:27" x14ac:dyDescent="0.25">
      <c r="A167"/>
      <c r="B167" s="430" t="s">
        <v>27</v>
      </c>
      <c r="C167" s="51">
        <v>22</v>
      </c>
      <c r="D167" s="15" t="s">
        <v>28</v>
      </c>
      <c r="E167" s="425">
        <f>(-LN(0.05))/('4. Cap mechanism'!$F36)</f>
        <v>1.8950735536146198E-3</v>
      </c>
      <c r="F167" s="426"/>
      <c r="G167" s="426">
        <f t="shared" si="35"/>
        <v>0</v>
      </c>
      <c r="H167" s="427"/>
      <c r="I167" s="207">
        <f>(-LN(0.05))/('4. Cap mechanism'!$F36)</f>
        <v>1.8950735536146198E-3</v>
      </c>
      <c r="J167" s="428">
        <f t="shared" si="36"/>
        <v>0</v>
      </c>
      <c r="K167" s="429"/>
      <c r="L167" s="207">
        <f>(-LN(0.05))/('4. Cap mechanism'!$F36)</f>
        <v>1.8950735536146198E-3</v>
      </c>
      <c r="M167" s="428">
        <f t="shared" si="37"/>
        <v>0</v>
      </c>
      <c r="N167" s="429"/>
      <c r="O167" s="207">
        <f>(-LN(0.05))/('4. Cap mechanism'!$F36)</f>
        <v>1.8950735536146198E-3</v>
      </c>
      <c r="P167" s="426">
        <f t="shared" si="38"/>
        <v>0</v>
      </c>
      <c r="Q167" s="427"/>
      <c r="R167" s="207">
        <f>(-LN(0.05))/('4. Cap mechanism'!$F36)</f>
        <v>1.8950735536146198E-3</v>
      </c>
      <c r="S167" s="208">
        <f t="shared" si="39"/>
        <v>6.2338797278582445E-3</v>
      </c>
    </row>
    <row r="168" spans="1:27" x14ac:dyDescent="0.25">
      <c r="A168"/>
      <c r="B168" s="424"/>
      <c r="C168" s="51">
        <v>23</v>
      </c>
      <c r="D168" s="15" t="s">
        <v>29</v>
      </c>
      <c r="E168" s="425">
        <f>(-LN(0.05))/('4. Cap mechanism'!$F37)</f>
        <v>3.4276112969725298E-2</v>
      </c>
      <c r="F168" s="426"/>
      <c r="G168" s="426">
        <f t="shared" si="35"/>
        <v>0</v>
      </c>
      <c r="H168" s="427"/>
      <c r="I168" s="207">
        <f>(-LN(0.05))/('4. Cap mechanism'!$F37)</f>
        <v>3.4276112969725298E-2</v>
      </c>
      <c r="J168" s="428">
        <f t="shared" si="36"/>
        <v>0</v>
      </c>
      <c r="K168" s="429"/>
      <c r="L168" s="207">
        <f>(-LN(0.05))/('4. Cap mechanism'!$F37)</f>
        <v>3.4276112969725298E-2</v>
      </c>
      <c r="M168" s="428">
        <f t="shared" si="37"/>
        <v>5.9888666683959374E-3</v>
      </c>
      <c r="N168" s="429"/>
      <c r="O168" s="207">
        <f>(-LN(0.05))/('4. Cap mechanism'!$F37)</f>
        <v>3.4276112969725298E-2</v>
      </c>
      <c r="P168" s="426">
        <f t="shared" si="38"/>
        <v>0</v>
      </c>
      <c r="Q168" s="427"/>
      <c r="R168" s="207">
        <f>(-LN(0.05))/('4. Cap mechanism'!$F37)</f>
        <v>3.4276112969725298E-2</v>
      </c>
      <c r="S168" s="208">
        <f t="shared" si="39"/>
        <v>3.1524317492248634E-3</v>
      </c>
    </row>
    <row r="169" spans="1:27" x14ac:dyDescent="0.25">
      <c r="A169"/>
      <c r="B169" s="430" t="s">
        <v>30</v>
      </c>
      <c r="C169" s="51">
        <v>24</v>
      </c>
      <c r="D169" s="15" t="s">
        <v>31</v>
      </c>
      <c r="E169" s="425">
        <f>(-LN(0.05))/('4. Cap mechanism'!$F38)</f>
        <v>3.1534023932147273</v>
      </c>
      <c r="F169" s="426"/>
      <c r="G169" s="426">
        <f t="shared" si="35"/>
        <v>0</v>
      </c>
      <c r="H169" s="427"/>
      <c r="I169" s="207">
        <f>(-LN(0.05))/('4. Cap mechanism'!$F38)</f>
        <v>3.1534023932147273</v>
      </c>
      <c r="J169" s="428">
        <f t="shared" si="36"/>
        <v>1.2142137952593055E-3</v>
      </c>
      <c r="K169" s="429"/>
      <c r="L169" s="207">
        <f>(-LN(0.05))/('4. Cap mechanism'!$F38)</f>
        <v>3.1534023932147273</v>
      </c>
      <c r="M169" s="428">
        <f t="shared" si="37"/>
        <v>4.1291025519678152E-3</v>
      </c>
      <c r="N169" s="429"/>
      <c r="O169" s="207">
        <f>(-LN(0.05))/('4. Cap mechanism'!$F38)</f>
        <v>3.1534023932147273</v>
      </c>
      <c r="P169" s="426">
        <f t="shared" si="38"/>
        <v>5.1206460375152827E-4</v>
      </c>
      <c r="Q169" s="427"/>
      <c r="R169" s="207">
        <f>(-LN(0.05))/('4. Cap mechanism'!$F38)</f>
        <v>3.1534023932147273</v>
      </c>
      <c r="S169" s="208">
        <f t="shared" si="39"/>
        <v>2.1575755776047545E-3</v>
      </c>
    </row>
    <row r="170" spans="1:27" ht="15.75" thickBot="1" x14ac:dyDescent="0.3">
      <c r="A170"/>
      <c r="B170" s="424"/>
      <c r="C170" s="51">
        <v>25</v>
      </c>
      <c r="D170" s="15" t="s">
        <v>32</v>
      </c>
      <c r="E170" s="431">
        <f>(-LN(0.05))/('4. Cap mechanism'!$F39)</f>
        <v>3.1534023932147273</v>
      </c>
      <c r="F170" s="432"/>
      <c r="G170" s="426">
        <f t="shared" si="35"/>
        <v>6.3483183534928918E-4</v>
      </c>
      <c r="H170" s="427"/>
      <c r="I170" s="209">
        <f>(-LN(0.05))/('4. Cap mechanism'!$F39)</f>
        <v>3.1534023932147273</v>
      </c>
      <c r="J170" s="428">
        <f t="shared" si="36"/>
        <v>2.7753458177355551E-4</v>
      </c>
      <c r="K170" s="429"/>
      <c r="L170" s="209">
        <f>(-LN(0.05))/('4. Cap mechanism'!$F39)</f>
        <v>3.1534023932147273</v>
      </c>
      <c r="M170" s="428">
        <f t="shared" si="37"/>
        <v>6.8935282989002059E-4</v>
      </c>
      <c r="N170" s="429"/>
      <c r="O170" s="209">
        <f>(-LN(0.05))/('4. Cap mechanism'!$F39)</f>
        <v>3.1534023932147273</v>
      </c>
      <c r="P170" s="426">
        <f t="shared" si="38"/>
        <v>1.1704333800034932E-4</v>
      </c>
      <c r="Q170" s="427"/>
      <c r="R170" s="209">
        <f>(-LN(0.05))/('4. Cap mechanism'!$F39)</f>
        <v>3.1534023932147273</v>
      </c>
      <c r="S170" s="208">
        <f t="shared" si="39"/>
        <v>4.9316013202394373E-4</v>
      </c>
    </row>
    <row r="171" spans="1:27" ht="15.75" thickBot="1" x14ac:dyDescent="0.3">
      <c r="A171"/>
      <c r="D171"/>
      <c r="O171"/>
      <c r="P171"/>
      <c r="Q171"/>
    </row>
    <row r="172" spans="1:27" ht="35.450000000000003" customHeight="1" thickBot="1" x14ac:dyDescent="0.3">
      <c r="A172"/>
      <c r="D172"/>
      <c r="O172"/>
      <c r="P172"/>
      <c r="Q172"/>
      <c r="U172" s="437" t="s">
        <v>290</v>
      </c>
      <c r="V172" s="438"/>
      <c r="W172" s="438"/>
      <c r="X172" s="438"/>
      <c r="Y172" s="438"/>
      <c r="Z172" s="438"/>
      <c r="AA172" s="439"/>
    </row>
    <row r="173" spans="1:27" ht="29.45" customHeight="1" thickBot="1" x14ac:dyDescent="0.3">
      <c r="A173"/>
      <c r="D173"/>
      <c r="O173"/>
      <c r="P173"/>
      <c r="Q173"/>
      <c r="U173" s="100" t="s">
        <v>300</v>
      </c>
      <c r="V173" s="97" t="s">
        <v>301</v>
      </c>
      <c r="W173" s="97" t="s">
        <v>36</v>
      </c>
      <c r="X173" s="98" t="s">
        <v>44</v>
      </c>
      <c r="Y173" s="98" t="s">
        <v>45</v>
      </c>
      <c r="Z173" s="98" t="s">
        <v>37</v>
      </c>
      <c r="AA173" s="99" t="s">
        <v>38</v>
      </c>
    </row>
    <row r="174" spans="1:27" ht="45" x14ac:dyDescent="0.25">
      <c r="A174"/>
      <c r="D174"/>
      <c r="O174"/>
      <c r="P174"/>
      <c r="Q174"/>
      <c r="U174" s="360" t="s">
        <v>145</v>
      </c>
      <c r="V174" s="101" t="s">
        <v>96</v>
      </c>
      <c r="W174" s="19" t="s">
        <v>80</v>
      </c>
      <c r="X174" s="16" t="s">
        <v>41</v>
      </c>
      <c r="Y174" s="16" t="s">
        <v>43</v>
      </c>
      <c r="Z174" s="16" t="s">
        <v>42</v>
      </c>
      <c r="AA174" s="441" t="s">
        <v>160</v>
      </c>
    </row>
    <row r="175" spans="1:27" ht="43.15" customHeight="1" x14ac:dyDescent="0.25">
      <c r="A175"/>
      <c r="D175"/>
      <c r="O175"/>
      <c r="P175"/>
      <c r="Q175"/>
      <c r="U175" s="440"/>
      <c r="V175" s="86" t="s">
        <v>97</v>
      </c>
      <c r="W175" s="4" t="s">
        <v>88</v>
      </c>
      <c r="X175" s="24" t="s">
        <v>91</v>
      </c>
      <c r="Y175" s="4" t="s">
        <v>90</v>
      </c>
      <c r="Z175" s="4" t="s">
        <v>89</v>
      </c>
      <c r="AA175" s="442"/>
    </row>
    <row r="176" spans="1:27" ht="90" x14ac:dyDescent="0.25">
      <c r="A176"/>
      <c r="D176"/>
      <c r="O176"/>
      <c r="P176"/>
      <c r="Q176"/>
      <c r="U176" s="440"/>
      <c r="V176" s="102" t="s">
        <v>98</v>
      </c>
      <c r="W176" s="22" t="s">
        <v>92</v>
      </c>
      <c r="X176" s="23" t="s">
        <v>93</v>
      </c>
      <c r="Y176" s="23" t="s">
        <v>94</v>
      </c>
      <c r="Z176" s="23" t="s">
        <v>95</v>
      </c>
      <c r="AA176" s="443"/>
    </row>
    <row r="177" spans="1:27" ht="210.75" thickBot="1" x14ac:dyDescent="0.3">
      <c r="A177"/>
      <c r="D177"/>
      <c r="O177"/>
      <c r="P177"/>
      <c r="Q177"/>
      <c r="U177" s="436"/>
      <c r="V177" s="103" t="s">
        <v>76</v>
      </c>
      <c r="W177" s="17" t="s">
        <v>79</v>
      </c>
      <c r="X177" s="17" t="s">
        <v>87</v>
      </c>
      <c r="Y177" s="17" t="s">
        <v>81</v>
      </c>
      <c r="Z177" s="17" t="s">
        <v>78</v>
      </c>
      <c r="AA177" s="18" t="s">
        <v>99</v>
      </c>
    </row>
    <row r="178" spans="1:27" ht="225" x14ac:dyDescent="0.25">
      <c r="A178"/>
      <c r="D178"/>
      <c r="O178"/>
      <c r="P178"/>
      <c r="Q178"/>
      <c r="U178" s="360" t="s">
        <v>146</v>
      </c>
      <c r="V178" s="104" t="s">
        <v>52</v>
      </c>
      <c r="W178" s="22" t="s">
        <v>53</v>
      </c>
      <c r="X178" s="25" t="s">
        <v>54</v>
      </c>
      <c r="Y178" s="25" t="s">
        <v>55</v>
      </c>
      <c r="Z178" s="25" t="s">
        <v>56</v>
      </c>
      <c r="AA178" s="26" t="s">
        <v>57</v>
      </c>
    </row>
    <row r="179" spans="1:27" ht="210" x14ac:dyDescent="0.25">
      <c r="A179"/>
      <c r="D179"/>
      <c r="O179"/>
      <c r="P179"/>
      <c r="Q179"/>
      <c r="U179" s="440"/>
      <c r="V179" s="51" t="s">
        <v>164</v>
      </c>
      <c r="W179" s="4" t="s">
        <v>59</v>
      </c>
      <c r="X179" s="4" t="s">
        <v>60</v>
      </c>
      <c r="Y179" s="4" t="s">
        <v>61</v>
      </c>
      <c r="Z179" s="4" t="s">
        <v>58</v>
      </c>
      <c r="AA179" s="20" t="s">
        <v>64</v>
      </c>
    </row>
    <row r="180" spans="1:27" ht="409.6" thickBot="1" x14ac:dyDescent="0.3">
      <c r="A180"/>
      <c r="D180"/>
      <c r="O180"/>
      <c r="P180"/>
      <c r="Q180"/>
      <c r="U180" s="436"/>
      <c r="V180" s="105" t="s">
        <v>65</v>
      </c>
      <c r="W180" s="17" t="s">
        <v>103</v>
      </c>
      <c r="X180" s="17" t="s">
        <v>102</v>
      </c>
      <c r="Y180" s="17" t="s">
        <v>101</v>
      </c>
      <c r="Z180" s="17" t="s">
        <v>100</v>
      </c>
      <c r="AA180" s="21" t="s">
        <v>119</v>
      </c>
    </row>
    <row r="181" spans="1:27" ht="150" x14ac:dyDescent="0.25">
      <c r="A181"/>
      <c r="D181"/>
      <c r="O181"/>
      <c r="P181"/>
      <c r="Q181"/>
      <c r="U181" s="447" t="s">
        <v>147</v>
      </c>
      <c r="V181" s="106" t="s">
        <v>118</v>
      </c>
      <c r="W181" s="16" t="s">
        <v>153</v>
      </c>
      <c r="X181" s="30" t="s">
        <v>154</v>
      </c>
      <c r="Y181" s="30" t="s">
        <v>151</v>
      </c>
      <c r="Z181" s="30" t="s">
        <v>155</v>
      </c>
      <c r="AA181" s="444" t="s">
        <v>121</v>
      </c>
    </row>
    <row r="182" spans="1:27" ht="165.75" thickBot="1" x14ac:dyDescent="0.3">
      <c r="A182"/>
      <c r="D182"/>
      <c r="O182"/>
      <c r="P182"/>
      <c r="Q182"/>
      <c r="U182" s="448"/>
      <c r="V182" s="107" t="s">
        <v>123</v>
      </c>
      <c r="W182" s="17" t="s">
        <v>107</v>
      </c>
      <c r="X182" s="31" t="s">
        <v>122</v>
      </c>
      <c r="Y182" s="31" t="s">
        <v>120</v>
      </c>
      <c r="Z182" s="17" t="s">
        <v>137</v>
      </c>
      <c r="AA182" s="445"/>
    </row>
    <row r="183" spans="1:27" ht="300.75" thickBot="1" x14ac:dyDescent="0.3">
      <c r="A183"/>
      <c r="D183"/>
      <c r="O183"/>
      <c r="P183"/>
      <c r="Q183"/>
      <c r="U183" s="449"/>
      <c r="V183" s="107" t="s">
        <v>150</v>
      </c>
      <c r="W183" s="17" t="s">
        <v>161</v>
      </c>
      <c r="X183" s="17" t="s">
        <v>162</v>
      </c>
      <c r="Y183" s="17" t="s">
        <v>159</v>
      </c>
      <c r="Z183" s="31" t="s">
        <v>169</v>
      </c>
      <c r="AA183" s="49" t="s">
        <v>163</v>
      </c>
    </row>
    <row r="184" spans="1:27" ht="360" x14ac:dyDescent="0.25">
      <c r="A184"/>
      <c r="D184"/>
      <c r="O184"/>
      <c r="P184"/>
      <c r="Q184"/>
      <c r="U184" s="433" t="s">
        <v>148</v>
      </c>
      <c r="V184" s="108" t="s">
        <v>166</v>
      </c>
      <c r="W184" s="16" t="s">
        <v>177</v>
      </c>
      <c r="X184" s="30" t="s">
        <v>178</v>
      </c>
      <c r="Y184" s="30" t="s">
        <v>179</v>
      </c>
      <c r="Z184" s="30" t="s">
        <v>180</v>
      </c>
      <c r="AA184" s="40" t="s">
        <v>165</v>
      </c>
    </row>
    <row r="185" spans="1:27" ht="240" x14ac:dyDescent="0.25">
      <c r="A185"/>
      <c r="D185"/>
      <c r="O185"/>
      <c r="P185"/>
      <c r="Q185"/>
      <c r="U185" s="434"/>
      <c r="V185" s="109" t="s">
        <v>167</v>
      </c>
      <c r="W185" s="25" t="s">
        <v>171</v>
      </c>
      <c r="X185" s="39" t="s">
        <v>172</v>
      </c>
      <c r="Y185" s="39" t="s">
        <v>173</v>
      </c>
      <c r="Z185" s="39" t="s">
        <v>175</v>
      </c>
      <c r="AA185" s="38" t="s">
        <v>168</v>
      </c>
    </row>
    <row r="186" spans="1:27" ht="285.75" thickBot="1" x14ac:dyDescent="0.3">
      <c r="A186"/>
      <c r="D186"/>
      <c r="O186"/>
      <c r="P186"/>
      <c r="Q186"/>
      <c r="U186" s="435"/>
      <c r="V186" s="110" t="s">
        <v>174</v>
      </c>
      <c r="W186" s="36" t="s">
        <v>181</v>
      </c>
      <c r="X186" s="36" t="s">
        <v>183</v>
      </c>
      <c r="Y186" s="37" t="s">
        <v>184</v>
      </c>
      <c r="Z186" s="37" t="s">
        <v>176</v>
      </c>
      <c r="AA186" s="29" t="s">
        <v>182</v>
      </c>
    </row>
    <row r="187" spans="1:27" ht="285" x14ac:dyDescent="0.25">
      <c r="A187"/>
      <c r="D187"/>
      <c r="O187"/>
      <c r="P187"/>
      <c r="Q187"/>
      <c r="U187" s="360" t="s">
        <v>149</v>
      </c>
      <c r="V187" s="101" t="s">
        <v>124</v>
      </c>
      <c r="W187" s="16" t="s">
        <v>132</v>
      </c>
      <c r="X187" s="16" t="s">
        <v>133</v>
      </c>
      <c r="Y187" s="16" t="s">
        <v>142</v>
      </c>
      <c r="Z187" s="30" t="s">
        <v>141</v>
      </c>
      <c r="AA187" s="33" t="s">
        <v>131</v>
      </c>
    </row>
    <row r="188" spans="1:27" ht="210.75" thickBot="1" x14ac:dyDescent="0.3">
      <c r="A188"/>
      <c r="D188"/>
      <c r="O188"/>
      <c r="P188"/>
      <c r="Q188"/>
      <c r="U188" s="436"/>
      <c r="V188" s="103" t="s">
        <v>136</v>
      </c>
      <c r="W188" s="17" t="s">
        <v>125</v>
      </c>
      <c r="X188" s="17" t="s">
        <v>134</v>
      </c>
      <c r="Y188" s="17" t="s">
        <v>135</v>
      </c>
      <c r="Z188" s="31" t="s">
        <v>152</v>
      </c>
      <c r="AA188" s="34" t="s">
        <v>170</v>
      </c>
    </row>
    <row r="189" spans="1:27" ht="14.45" customHeight="1" x14ac:dyDescent="0.25">
      <c r="A189"/>
      <c r="D189"/>
      <c r="O189"/>
      <c r="P189"/>
      <c r="Q189"/>
    </row>
    <row r="190" spans="1:27" x14ac:dyDescent="0.25">
      <c r="A190"/>
      <c r="D190"/>
      <c r="O190"/>
      <c r="P190"/>
      <c r="Q190"/>
    </row>
    <row r="191" spans="1:27" x14ac:dyDescent="0.25">
      <c r="A191"/>
      <c r="D191"/>
      <c r="O191"/>
      <c r="P191"/>
      <c r="Q191"/>
    </row>
    <row r="192" spans="1:27" x14ac:dyDescent="0.25">
      <c r="A192"/>
      <c r="D192"/>
      <c r="O192"/>
      <c r="P192"/>
      <c r="Q192"/>
    </row>
    <row r="193" customFormat="1" ht="14.45" customHeight="1" x14ac:dyDescent="0.25"/>
    <row r="194" customFormat="1" x14ac:dyDescent="0.25"/>
    <row r="195" customFormat="1" x14ac:dyDescent="0.25"/>
    <row r="196" customFormat="1" x14ac:dyDescent="0.25"/>
    <row r="197" customFormat="1" ht="14.45" customHeigh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sheetData>
  <mergeCells count="544">
    <mergeCell ref="P149:Q149"/>
    <mergeCell ref="O99:Q99"/>
    <mergeCell ref="R99:S99"/>
    <mergeCell ref="R92:S92"/>
    <mergeCell ref="R87:S87"/>
    <mergeCell ref="R82:S82"/>
    <mergeCell ref="R76:S76"/>
    <mergeCell ref="U84:Y85"/>
    <mergeCell ref="U181:U183"/>
    <mergeCell ref="P160:Q160"/>
    <mergeCell ref="O93:Q93"/>
    <mergeCell ref="R93:S93"/>
    <mergeCell ref="O83:Q83"/>
    <mergeCell ref="R83:S83"/>
    <mergeCell ref="R79:S79"/>
    <mergeCell ref="O82:Q82"/>
    <mergeCell ref="O77:Q77"/>
    <mergeCell ref="R77:S77"/>
    <mergeCell ref="P161:Q161"/>
    <mergeCell ref="U184:U186"/>
    <mergeCell ref="U187:U188"/>
    <mergeCell ref="M170:N170"/>
    <mergeCell ref="P170:Q170"/>
    <mergeCell ref="U172:AA172"/>
    <mergeCell ref="U174:U177"/>
    <mergeCell ref="AA174:AA176"/>
    <mergeCell ref="U178:U180"/>
    <mergeCell ref="P168:Q168"/>
    <mergeCell ref="AA181:AA182"/>
    <mergeCell ref="B169:B170"/>
    <mergeCell ref="E169:F169"/>
    <mergeCell ref="G169:H169"/>
    <mergeCell ref="J169:K169"/>
    <mergeCell ref="M169:N169"/>
    <mergeCell ref="P169:Q169"/>
    <mergeCell ref="E170:F170"/>
    <mergeCell ref="G170:H170"/>
    <mergeCell ref="J170:K170"/>
    <mergeCell ref="E166:F166"/>
    <mergeCell ref="G166:H166"/>
    <mergeCell ref="J166:K166"/>
    <mergeCell ref="M166:N166"/>
    <mergeCell ref="P166:Q166"/>
    <mergeCell ref="B167:B168"/>
    <mergeCell ref="E167:F167"/>
    <mergeCell ref="G167:H167"/>
    <mergeCell ref="J167:K167"/>
    <mergeCell ref="M167:N167"/>
    <mergeCell ref="P167:Q167"/>
    <mergeCell ref="E168:F168"/>
    <mergeCell ref="G168:H168"/>
    <mergeCell ref="J168:K168"/>
    <mergeCell ref="M168:N168"/>
    <mergeCell ref="B163:B166"/>
    <mergeCell ref="M164:N164"/>
    <mergeCell ref="P164:Q164"/>
    <mergeCell ref="E165:F165"/>
    <mergeCell ref="G165:H165"/>
    <mergeCell ref="J165:K165"/>
    <mergeCell ref="M165:N165"/>
    <mergeCell ref="P165:Q165"/>
    <mergeCell ref="P163:Q163"/>
    <mergeCell ref="E163:F163"/>
    <mergeCell ref="G163:H163"/>
    <mergeCell ref="J163:K163"/>
    <mergeCell ref="M163:N163"/>
    <mergeCell ref="E164:F164"/>
    <mergeCell ref="G164:H164"/>
    <mergeCell ref="J164:K164"/>
    <mergeCell ref="E161:F161"/>
    <mergeCell ref="G161:H161"/>
    <mergeCell ref="J161:K161"/>
    <mergeCell ref="M161:N161"/>
    <mergeCell ref="B159:B162"/>
    <mergeCell ref="E159:F159"/>
    <mergeCell ref="G159:H159"/>
    <mergeCell ref="J159:K159"/>
    <mergeCell ref="M159:N159"/>
    <mergeCell ref="P159:Q159"/>
    <mergeCell ref="E160:F160"/>
    <mergeCell ref="G160:H160"/>
    <mergeCell ref="J160:K160"/>
    <mergeCell ref="M160:N160"/>
    <mergeCell ref="E162:F162"/>
    <mergeCell ref="G162:H162"/>
    <mergeCell ref="J162:K162"/>
    <mergeCell ref="M162:N162"/>
    <mergeCell ref="P162:Q162"/>
    <mergeCell ref="E154:F154"/>
    <mergeCell ref="G154:H154"/>
    <mergeCell ref="J154:K154"/>
    <mergeCell ref="M154:N154"/>
    <mergeCell ref="E158:F158"/>
    <mergeCell ref="G158:H158"/>
    <mergeCell ref="J158:K158"/>
    <mergeCell ref="M158:N158"/>
    <mergeCell ref="P158:Q158"/>
    <mergeCell ref="E156:F156"/>
    <mergeCell ref="G156:H156"/>
    <mergeCell ref="J156:K156"/>
    <mergeCell ref="M156:N156"/>
    <mergeCell ref="P156:Q156"/>
    <mergeCell ref="P157:Q157"/>
    <mergeCell ref="M151:N151"/>
    <mergeCell ref="P151:Q151"/>
    <mergeCell ref="E152:F152"/>
    <mergeCell ref="G152:H152"/>
    <mergeCell ref="J152:K152"/>
    <mergeCell ref="M152:N152"/>
    <mergeCell ref="P152:Q152"/>
    <mergeCell ref="B157:B158"/>
    <mergeCell ref="E157:F157"/>
    <mergeCell ref="G157:H157"/>
    <mergeCell ref="J157:K157"/>
    <mergeCell ref="M157:N157"/>
    <mergeCell ref="P154:Q154"/>
    <mergeCell ref="E155:F155"/>
    <mergeCell ref="G155:H155"/>
    <mergeCell ref="J155:K155"/>
    <mergeCell ref="M155:N155"/>
    <mergeCell ref="P155:Q155"/>
    <mergeCell ref="B153:B156"/>
    <mergeCell ref="E153:F153"/>
    <mergeCell ref="G153:H153"/>
    <mergeCell ref="J153:K153"/>
    <mergeCell ref="M153:N153"/>
    <mergeCell ref="P153:Q153"/>
    <mergeCell ref="B149:B152"/>
    <mergeCell ref="E149:F149"/>
    <mergeCell ref="G149:H149"/>
    <mergeCell ref="J149:K149"/>
    <mergeCell ref="M149:N149"/>
    <mergeCell ref="P146:Q146"/>
    <mergeCell ref="E147:F147"/>
    <mergeCell ref="G147:H147"/>
    <mergeCell ref="J147:K147"/>
    <mergeCell ref="M147:N147"/>
    <mergeCell ref="P147:Q147"/>
    <mergeCell ref="E150:F150"/>
    <mergeCell ref="G150:H150"/>
    <mergeCell ref="J150:K150"/>
    <mergeCell ref="M150:N150"/>
    <mergeCell ref="P150:Q150"/>
    <mergeCell ref="E148:F148"/>
    <mergeCell ref="G148:H148"/>
    <mergeCell ref="J148:K148"/>
    <mergeCell ref="M148:N148"/>
    <mergeCell ref="P148:Q148"/>
    <mergeCell ref="E151:F151"/>
    <mergeCell ref="G151:H151"/>
    <mergeCell ref="J151:K151"/>
    <mergeCell ref="E145:F145"/>
    <mergeCell ref="G145:H145"/>
    <mergeCell ref="J145:K145"/>
    <mergeCell ref="M145:N145"/>
    <mergeCell ref="P145:Q145"/>
    <mergeCell ref="B146:B148"/>
    <mergeCell ref="E146:F146"/>
    <mergeCell ref="G146:H146"/>
    <mergeCell ref="J146:K146"/>
    <mergeCell ref="M146:N146"/>
    <mergeCell ref="B143:D144"/>
    <mergeCell ref="E143:S143"/>
    <mergeCell ref="E144:H144"/>
    <mergeCell ref="I144:K144"/>
    <mergeCell ref="L144:N144"/>
    <mergeCell ref="O144:Q144"/>
    <mergeCell ref="R144:S144"/>
    <mergeCell ref="R97:S97"/>
    <mergeCell ref="B98:B99"/>
    <mergeCell ref="E98:H98"/>
    <mergeCell ref="I98:K98"/>
    <mergeCell ref="L98:N98"/>
    <mergeCell ref="O98:Q98"/>
    <mergeCell ref="R98:S98"/>
    <mergeCell ref="E99:H99"/>
    <mergeCell ref="I99:K99"/>
    <mergeCell ref="L99:N99"/>
    <mergeCell ref="B96:B97"/>
    <mergeCell ref="E96:H96"/>
    <mergeCell ref="I96:K96"/>
    <mergeCell ref="L96:N96"/>
    <mergeCell ref="O96:Q96"/>
    <mergeCell ref="R96:S96"/>
    <mergeCell ref="E97:H97"/>
    <mergeCell ref="E91:H91"/>
    <mergeCell ref="I91:K91"/>
    <mergeCell ref="L91:N91"/>
    <mergeCell ref="O91:Q91"/>
    <mergeCell ref="R91:S91"/>
    <mergeCell ref="I97:K97"/>
    <mergeCell ref="L97:N97"/>
    <mergeCell ref="O97:Q97"/>
    <mergeCell ref="E94:H94"/>
    <mergeCell ref="I94:K94"/>
    <mergeCell ref="L94:N94"/>
    <mergeCell ref="O94:Q94"/>
    <mergeCell ref="R94:S94"/>
    <mergeCell ref="E95:H95"/>
    <mergeCell ref="I95:K95"/>
    <mergeCell ref="L95:N95"/>
    <mergeCell ref="O95:Q95"/>
    <mergeCell ref="R95:S95"/>
    <mergeCell ref="B92:B95"/>
    <mergeCell ref="E92:H92"/>
    <mergeCell ref="I92:K92"/>
    <mergeCell ref="L92:N92"/>
    <mergeCell ref="O92:Q92"/>
    <mergeCell ref="O89:Q89"/>
    <mergeCell ref="R89:S89"/>
    <mergeCell ref="E90:H90"/>
    <mergeCell ref="I90:K90"/>
    <mergeCell ref="L90:N90"/>
    <mergeCell ref="O90:Q90"/>
    <mergeCell ref="R90:S90"/>
    <mergeCell ref="B88:B91"/>
    <mergeCell ref="E88:H88"/>
    <mergeCell ref="I88:K88"/>
    <mergeCell ref="L88:N88"/>
    <mergeCell ref="O88:Q88"/>
    <mergeCell ref="R88:S88"/>
    <mergeCell ref="E89:H89"/>
    <mergeCell ref="I89:K89"/>
    <mergeCell ref="L89:N89"/>
    <mergeCell ref="E93:H93"/>
    <mergeCell ref="I93:K93"/>
    <mergeCell ref="L93:N93"/>
    <mergeCell ref="E85:H85"/>
    <mergeCell ref="I85:K85"/>
    <mergeCell ref="L85:N85"/>
    <mergeCell ref="O85:Q85"/>
    <mergeCell ref="R85:S85"/>
    <mergeCell ref="B86:B87"/>
    <mergeCell ref="E86:H86"/>
    <mergeCell ref="I86:K86"/>
    <mergeCell ref="L86:N86"/>
    <mergeCell ref="O86:Q86"/>
    <mergeCell ref="R86:S86"/>
    <mergeCell ref="E87:H87"/>
    <mergeCell ref="I87:K87"/>
    <mergeCell ref="L87:N87"/>
    <mergeCell ref="O87:Q87"/>
    <mergeCell ref="B82:B85"/>
    <mergeCell ref="E84:H84"/>
    <mergeCell ref="I84:K84"/>
    <mergeCell ref="L84:N84"/>
    <mergeCell ref="O84:Q84"/>
    <mergeCell ref="R84:S84"/>
    <mergeCell ref="E82:H82"/>
    <mergeCell ref="I82:K82"/>
    <mergeCell ref="L82:N82"/>
    <mergeCell ref="E83:H83"/>
    <mergeCell ref="I83:K83"/>
    <mergeCell ref="L83:N83"/>
    <mergeCell ref="E80:H80"/>
    <mergeCell ref="I80:K80"/>
    <mergeCell ref="L80:N80"/>
    <mergeCell ref="O80:Q80"/>
    <mergeCell ref="R80:S80"/>
    <mergeCell ref="B78:B81"/>
    <mergeCell ref="E78:H78"/>
    <mergeCell ref="I78:K78"/>
    <mergeCell ref="L78:N78"/>
    <mergeCell ref="O78:Q78"/>
    <mergeCell ref="R78:S78"/>
    <mergeCell ref="E79:H79"/>
    <mergeCell ref="I79:K79"/>
    <mergeCell ref="L79:N79"/>
    <mergeCell ref="O79:Q79"/>
    <mergeCell ref="E81:H81"/>
    <mergeCell ref="I81:K81"/>
    <mergeCell ref="L81:N81"/>
    <mergeCell ref="O81:Q81"/>
    <mergeCell ref="R81:S81"/>
    <mergeCell ref="B75:B77"/>
    <mergeCell ref="E75:H75"/>
    <mergeCell ref="I75:K75"/>
    <mergeCell ref="L75:N75"/>
    <mergeCell ref="O75:Q75"/>
    <mergeCell ref="R75:S75"/>
    <mergeCell ref="E76:H76"/>
    <mergeCell ref="I76:K76"/>
    <mergeCell ref="L76:N76"/>
    <mergeCell ref="O76:Q76"/>
    <mergeCell ref="B48:B51"/>
    <mergeCell ref="B52:B55"/>
    <mergeCell ref="A42:A43"/>
    <mergeCell ref="E42:H42"/>
    <mergeCell ref="I42:K42"/>
    <mergeCell ref="L42:N42"/>
    <mergeCell ref="O42:Q42"/>
    <mergeCell ref="R42:S42"/>
    <mergeCell ref="B72:D73"/>
    <mergeCell ref="E73:S73"/>
    <mergeCell ref="B56:B57"/>
    <mergeCell ref="B58:B61"/>
    <mergeCell ref="B62:B65"/>
    <mergeCell ref="B66:B67"/>
    <mergeCell ref="B68:B69"/>
    <mergeCell ref="V42:Y43"/>
    <mergeCell ref="B35:B36"/>
    <mergeCell ref="A36:A37"/>
    <mergeCell ref="V44:Y45"/>
    <mergeCell ref="C37:D37"/>
    <mergeCell ref="A38:A41"/>
    <mergeCell ref="B40:D42"/>
    <mergeCell ref="E40:S40"/>
    <mergeCell ref="E41:H41"/>
    <mergeCell ref="I41:K41"/>
    <mergeCell ref="L41:N41"/>
    <mergeCell ref="O41:Q41"/>
    <mergeCell ref="R41:S41"/>
    <mergeCell ref="B44:D44"/>
    <mergeCell ref="B45:B47"/>
    <mergeCell ref="B12:B14"/>
    <mergeCell ref="B15:B18"/>
    <mergeCell ref="U17:U18"/>
    <mergeCell ref="A19:A21"/>
    <mergeCell ref="B19:B22"/>
    <mergeCell ref="A22:A25"/>
    <mergeCell ref="B23:B24"/>
    <mergeCell ref="U32:U35"/>
    <mergeCell ref="I9:K9"/>
    <mergeCell ref="L9:N9"/>
    <mergeCell ref="O9:Q9"/>
    <mergeCell ref="R9:S9"/>
    <mergeCell ref="U9:Y9"/>
    <mergeCell ref="B11:D11"/>
    <mergeCell ref="U23:U29"/>
    <mergeCell ref="V32:Y33"/>
    <mergeCell ref="B25:B28"/>
    <mergeCell ref="A26:A29"/>
    <mergeCell ref="B29:B32"/>
    <mergeCell ref="A30:A31"/>
    <mergeCell ref="A32:A35"/>
    <mergeCell ref="B33:B34"/>
    <mergeCell ref="B1:K2"/>
    <mergeCell ref="B7:D9"/>
    <mergeCell ref="E7:S7"/>
    <mergeCell ref="E8:H8"/>
    <mergeCell ref="I8:K8"/>
    <mergeCell ref="L8:N8"/>
    <mergeCell ref="O8:Q8"/>
    <mergeCell ref="R8:S8"/>
    <mergeCell ref="E9:H9"/>
    <mergeCell ref="B4:H5"/>
    <mergeCell ref="B101:D102"/>
    <mergeCell ref="G102:U102"/>
    <mergeCell ref="G103:J103"/>
    <mergeCell ref="K103:M103"/>
    <mergeCell ref="N103:P103"/>
    <mergeCell ref="Q103:S103"/>
    <mergeCell ref="T103:U103"/>
    <mergeCell ref="B104:B106"/>
    <mergeCell ref="G104:J104"/>
    <mergeCell ref="K104:M104"/>
    <mergeCell ref="N104:P104"/>
    <mergeCell ref="Q104:S104"/>
    <mergeCell ref="T104:U104"/>
    <mergeCell ref="G105:J105"/>
    <mergeCell ref="K105:M105"/>
    <mergeCell ref="N105:P105"/>
    <mergeCell ref="Q105:S105"/>
    <mergeCell ref="T105:U105"/>
    <mergeCell ref="G106:J106"/>
    <mergeCell ref="K106:M106"/>
    <mergeCell ref="N106:P106"/>
    <mergeCell ref="Q106:S106"/>
    <mergeCell ref="T106:U106"/>
    <mergeCell ref="E102:E103"/>
    <mergeCell ref="B107:B110"/>
    <mergeCell ref="G107:J107"/>
    <mergeCell ref="K107:M107"/>
    <mergeCell ref="N107:P107"/>
    <mergeCell ref="Q107:S107"/>
    <mergeCell ref="T107:U107"/>
    <mergeCell ref="G108:J108"/>
    <mergeCell ref="K108:M108"/>
    <mergeCell ref="N108:P108"/>
    <mergeCell ref="Q108:S108"/>
    <mergeCell ref="T108:U108"/>
    <mergeCell ref="G109:J109"/>
    <mergeCell ref="K109:M109"/>
    <mergeCell ref="N109:P109"/>
    <mergeCell ref="Q109:S109"/>
    <mergeCell ref="T109:U109"/>
    <mergeCell ref="G110:J110"/>
    <mergeCell ref="K110:M110"/>
    <mergeCell ref="N110:P110"/>
    <mergeCell ref="Q110:S110"/>
    <mergeCell ref="T110:U110"/>
    <mergeCell ref="B111:B114"/>
    <mergeCell ref="G111:J111"/>
    <mergeCell ref="K111:M111"/>
    <mergeCell ref="N111:P111"/>
    <mergeCell ref="Q111:S111"/>
    <mergeCell ref="T111:U111"/>
    <mergeCell ref="G112:J112"/>
    <mergeCell ref="K112:M112"/>
    <mergeCell ref="N112:P112"/>
    <mergeCell ref="Q112:S112"/>
    <mergeCell ref="T112:U112"/>
    <mergeCell ref="G113:J113"/>
    <mergeCell ref="K113:M113"/>
    <mergeCell ref="N113:P113"/>
    <mergeCell ref="Q113:S113"/>
    <mergeCell ref="T113:U113"/>
    <mergeCell ref="G114:J114"/>
    <mergeCell ref="K114:M114"/>
    <mergeCell ref="N114:P114"/>
    <mergeCell ref="Q114:S114"/>
    <mergeCell ref="T114:U114"/>
    <mergeCell ref="B115:B116"/>
    <mergeCell ref="G115:J115"/>
    <mergeCell ref="K115:M115"/>
    <mergeCell ref="N115:P115"/>
    <mergeCell ref="Q115:S115"/>
    <mergeCell ref="T115:U115"/>
    <mergeCell ref="G116:J116"/>
    <mergeCell ref="K116:M116"/>
    <mergeCell ref="N116:P116"/>
    <mergeCell ref="Q116:S116"/>
    <mergeCell ref="T116:U116"/>
    <mergeCell ref="B117:B120"/>
    <mergeCell ref="G117:J117"/>
    <mergeCell ref="K117:M117"/>
    <mergeCell ref="N117:P117"/>
    <mergeCell ref="Q117:S117"/>
    <mergeCell ref="T117:U117"/>
    <mergeCell ref="G118:J118"/>
    <mergeCell ref="K118:M118"/>
    <mergeCell ref="N118:P118"/>
    <mergeCell ref="Q118:S118"/>
    <mergeCell ref="T118:U118"/>
    <mergeCell ref="G119:J119"/>
    <mergeCell ref="K119:M119"/>
    <mergeCell ref="N119:P119"/>
    <mergeCell ref="Q119:S119"/>
    <mergeCell ref="T119:U119"/>
    <mergeCell ref="G120:J120"/>
    <mergeCell ref="K120:M120"/>
    <mergeCell ref="N120:P120"/>
    <mergeCell ref="Q120:S120"/>
    <mergeCell ref="T120:U120"/>
    <mergeCell ref="B121:B124"/>
    <mergeCell ref="G121:J121"/>
    <mergeCell ref="K121:M121"/>
    <mergeCell ref="N121:P121"/>
    <mergeCell ref="Q121:S121"/>
    <mergeCell ref="T121:U121"/>
    <mergeCell ref="G122:J122"/>
    <mergeCell ref="K122:M122"/>
    <mergeCell ref="N122:P122"/>
    <mergeCell ref="Q122:S122"/>
    <mergeCell ref="T122:U122"/>
    <mergeCell ref="G123:J123"/>
    <mergeCell ref="K123:M123"/>
    <mergeCell ref="N123:P123"/>
    <mergeCell ref="Q123:S123"/>
    <mergeCell ref="T123:U123"/>
    <mergeCell ref="G124:J124"/>
    <mergeCell ref="K124:M124"/>
    <mergeCell ref="N124:P124"/>
    <mergeCell ref="Q124:S124"/>
    <mergeCell ref="T124:U124"/>
    <mergeCell ref="B125:B126"/>
    <mergeCell ref="G125:J125"/>
    <mergeCell ref="K125:M125"/>
    <mergeCell ref="N125:P125"/>
    <mergeCell ref="Q125:S125"/>
    <mergeCell ref="T125:U125"/>
    <mergeCell ref="G126:J126"/>
    <mergeCell ref="K126:M126"/>
    <mergeCell ref="N126:P126"/>
    <mergeCell ref="Q126:S126"/>
    <mergeCell ref="T126:U126"/>
    <mergeCell ref="B127:B128"/>
    <mergeCell ref="G127:J127"/>
    <mergeCell ref="K127:M127"/>
    <mergeCell ref="N127:P127"/>
    <mergeCell ref="Q127:S127"/>
    <mergeCell ref="T127:U127"/>
    <mergeCell ref="G128:J128"/>
    <mergeCell ref="K128:M128"/>
    <mergeCell ref="N128:P128"/>
    <mergeCell ref="Q128:S128"/>
    <mergeCell ref="T128:U128"/>
    <mergeCell ref="AB103:AC103"/>
    <mergeCell ref="X102:AC102"/>
    <mergeCell ref="V77:X78"/>
    <mergeCell ref="U50:V51"/>
    <mergeCell ref="G129:J129"/>
    <mergeCell ref="G130:J130"/>
    <mergeCell ref="K129:M129"/>
    <mergeCell ref="K130:M130"/>
    <mergeCell ref="N129:P129"/>
    <mergeCell ref="N130:P130"/>
    <mergeCell ref="Q129:S129"/>
    <mergeCell ref="Q130:S130"/>
    <mergeCell ref="T129:U129"/>
    <mergeCell ref="T130:U130"/>
    <mergeCell ref="W50:W51"/>
    <mergeCell ref="E74:H74"/>
    <mergeCell ref="I74:K74"/>
    <mergeCell ref="L74:N74"/>
    <mergeCell ref="O74:Q74"/>
    <mergeCell ref="R74:S74"/>
    <mergeCell ref="E77:H77"/>
    <mergeCell ref="I77:K77"/>
    <mergeCell ref="F102:F103"/>
    <mergeCell ref="L77:N77"/>
    <mergeCell ref="AB104:AC104"/>
    <mergeCell ref="AB105:AC105"/>
    <mergeCell ref="AB106:AC106"/>
    <mergeCell ref="AB107:AC107"/>
    <mergeCell ref="AB108:AC108"/>
    <mergeCell ref="AB109:AC109"/>
    <mergeCell ref="AB110:AC110"/>
    <mergeCell ref="AB111:AC111"/>
    <mergeCell ref="E132:E135"/>
    <mergeCell ref="G131:J131"/>
    <mergeCell ref="K131:M131"/>
    <mergeCell ref="N131:P131"/>
    <mergeCell ref="Q131:S131"/>
    <mergeCell ref="T131:U131"/>
    <mergeCell ref="AB121:AC121"/>
    <mergeCell ref="AB122:AC122"/>
    <mergeCell ref="AB123:AC123"/>
    <mergeCell ref="AB124:AC124"/>
    <mergeCell ref="AB125:AC125"/>
    <mergeCell ref="AB126:AC126"/>
    <mergeCell ref="AB127:AC127"/>
    <mergeCell ref="AB128:AC128"/>
    <mergeCell ref="AB112:AC112"/>
    <mergeCell ref="AB113:AC113"/>
    <mergeCell ref="AB114:AC114"/>
    <mergeCell ref="AB115:AC115"/>
    <mergeCell ref="AB116:AC116"/>
    <mergeCell ref="AB117:AC117"/>
    <mergeCell ref="AB118:AC118"/>
    <mergeCell ref="AB119:AC119"/>
    <mergeCell ref="AB120:AC120"/>
    <mergeCell ref="X130:X133"/>
    <mergeCell ref="Y130:Z13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17E56-AAE1-4290-B8A1-A27F0D65FEAB}">
  <dimension ref="A1:J69"/>
  <sheetViews>
    <sheetView topLeftCell="A7" zoomScale="85" zoomScaleNormal="85" workbookViewId="0">
      <selection activeCell="D15" sqref="D15"/>
    </sheetView>
  </sheetViews>
  <sheetFormatPr defaultColWidth="11.42578125" defaultRowHeight="15" x14ac:dyDescent="0.25"/>
  <cols>
    <col min="1" max="1" width="13.140625" customWidth="1"/>
    <col min="2" max="2" width="7.85546875" customWidth="1"/>
    <col min="3" max="3" width="16.28515625" customWidth="1"/>
    <col min="4" max="4" width="10.42578125" customWidth="1"/>
    <col min="5" max="5" width="15.7109375" style="56" customWidth="1"/>
    <col min="6" max="6" width="15.7109375" style="56" hidden="1" customWidth="1"/>
    <col min="7" max="7" width="104.5703125" customWidth="1"/>
    <col min="8" max="8" width="89.7109375" style="72" customWidth="1"/>
  </cols>
  <sheetData>
    <row r="1" spans="1:8" ht="25.9" customHeight="1" thickBot="1" x14ac:dyDescent="0.3">
      <c r="A1" s="516" t="s">
        <v>247</v>
      </c>
      <c r="B1" s="517"/>
      <c r="C1" s="517"/>
      <c r="D1" s="517"/>
      <c r="E1" s="517"/>
      <c r="F1" s="517"/>
      <c r="G1" s="517"/>
      <c r="H1" s="518"/>
    </row>
    <row r="2" spans="1:8" ht="14.45" customHeight="1" x14ac:dyDescent="0.25">
      <c r="A2" s="519" t="s">
        <v>193</v>
      </c>
      <c r="B2" s="520"/>
      <c r="C2" s="520"/>
      <c r="D2" s="520"/>
      <c r="E2" s="520"/>
      <c r="F2" s="197"/>
      <c r="G2" s="58" t="s">
        <v>198</v>
      </c>
      <c r="H2" s="75" t="s">
        <v>194</v>
      </c>
    </row>
    <row r="3" spans="1:8" ht="14.45" customHeight="1" x14ac:dyDescent="0.25">
      <c r="A3" s="510" t="s">
        <v>211</v>
      </c>
      <c r="B3" s="511"/>
      <c r="C3" s="511"/>
      <c r="D3" s="511"/>
      <c r="E3" s="511"/>
      <c r="F3" s="196"/>
      <c r="G3" s="59" t="s">
        <v>210</v>
      </c>
      <c r="H3" s="80"/>
    </row>
    <row r="4" spans="1:8" x14ac:dyDescent="0.25">
      <c r="A4" s="510" t="s">
        <v>212</v>
      </c>
      <c r="B4" s="511"/>
      <c r="C4" s="511"/>
      <c r="D4" s="511"/>
      <c r="E4" s="511"/>
      <c r="F4" s="196"/>
      <c r="G4" s="59" t="s">
        <v>213</v>
      </c>
      <c r="H4" s="80" t="s">
        <v>214</v>
      </c>
    </row>
    <row r="5" spans="1:8" ht="28.9" customHeight="1" x14ac:dyDescent="0.25">
      <c r="A5" s="510" t="s">
        <v>196</v>
      </c>
      <c r="B5" s="511"/>
      <c r="C5" s="511"/>
      <c r="D5" s="511"/>
      <c r="E5" s="511"/>
      <c r="F5" s="196"/>
      <c r="G5" s="74" t="s">
        <v>197</v>
      </c>
      <c r="H5" s="521" t="s">
        <v>195</v>
      </c>
    </row>
    <row r="6" spans="1:8" ht="28.9" customHeight="1" x14ac:dyDescent="0.25">
      <c r="A6" s="512" t="s">
        <v>349</v>
      </c>
      <c r="B6" s="513"/>
      <c r="C6" s="513"/>
      <c r="D6" s="513"/>
      <c r="E6" s="513"/>
      <c r="F6" s="196"/>
      <c r="G6" s="11" t="s">
        <v>350</v>
      </c>
      <c r="H6" s="522"/>
    </row>
    <row r="7" spans="1:8" ht="75" x14ac:dyDescent="0.25">
      <c r="A7" s="512" t="s">
        <v>242</v>
      </c>
      <c r="B7" s="513"/>
      <c r="C7" s="513"/>
      <c r="D7" s="513"/>
      <c r="E7" s="513"/>
      <c r="F7" s="46"/>
      <c r="G7" s="74" t="s">
        <v>243</v>
      </c>
      <c r="H7" s="76" t="s">
        <v>226</v>
      </c>
    </row>
    <row r="8" spans="1:8" ht="63" customHeight="1" x14ac:dyDescent="0.25">
      <c r="A8" s="514" t="s">
        <v>199</v>
      </c>
      <c r="B8" s="515"/>
      <c r="C8" s="515"/>
      <c r="D8" s="515"/>
      <c r="E8" s="515"/>
      <c r="F8" s="119"/>
      <c r="G8" s="81" t="s">
        <v>228</v>
      </c>
      <c r="H8" s="82" t="s">
        <v>229</v>
      </c>
    </row>
    <row r="9" spans="1:8" ht="30" x14ac:dyDescent="0.25">
      <c r="A9" s="512" t="s">
        <v>200</v>
      </c>
      <c r="B9" s="513"/>
      <c r="C9" s="513"/>
      <c r="D9" s="513"/>
      <c r="E9" s="513"/>
      <c r="F9" s="46"/>
      <c r="G9" s="74" t="s">
        <v>202</v>
      </c>
      <c r="H9" s="76" t="s">
        <v>201</v>
      </c>
    </row>
    <row r="10" spans="1:8" ht="38.450000000000003" customHeight="1" x14ac:dyDescent="0.25">
      <c r="A10" s="512" t="s">
        <v>233</v>
      </c>
      <c r="B10" s="513"/>
      <c r="C10" s="513"/>
      <c r="D10" s="513"/>
      <c r="E10" s="513"/>
      <c r="F10" s="46"/>
      <c r="G10" s="74" t="s">
        <v>234</v>
      </c>
      <c r="H10" s="77" t="s">
        <v>235</v>
      </c>
    </row>
    <row r="11" spans="1:8" ht="15.75" thickBot="1" x14ac:dyDescent="0.3">
      <c r="A11" s="523" t="s">
        <v>189</v>
      </c>
      <c r="B11" s="524"/>
      <c r="C11" s="524"/>
      <c r="D11" s="524"/>
      <c r="E11" s="524"/>
      <c r="F11" s="198"/>
      <c r="G11" s="78" t="s">
        <v>337</v>
      </c>
      <c r="H11" s="79"/>
    </row>
    <row r="12" spans="1:8" ht="34.9" customHeight="1" thickBot="1" x14ac:dyDescent="0.3">
      <c r="A12" s="66"/>
      <c r="B12" s="66"/>
      <c r="C12" s="1"/>
      <c r="D12" s="1"/>
      <c r="E12" s="1"/>
      <c r="F12" s="1"/>
    </row>
    <row r="13" spans="1:8" ht="34.9" customHeight="1" thickBot="1" x14ac:dyDescent="0.3">
      <c r="A13" s="363" t="s">
        <v>391</v>
      </c>
      <c r="B13" s="393"/>
      <c r="C13" s="393"/>
      <c r="D13" s="393"/>
      <c r="E13" s="394"/>
      <c r="F13"/>
    </row>
    <row r="14" spans="1:8" ht="66" customHeight="1" x14ac:dyDescent="0.25">
      <c r="A14" s="134" t="s">
        <v>144</v>
      </c>
      <c r="B14" s="135" t="s">
        <v>185</v>
      </c>
      <c r="C14" s="135" t="s">
        <v>143</v>
      </c>
      <c r="D14" s="137" t="s">
        <v>209</v>
      </c>
      <c r="E14" s="135" t="s">
        <v>249</v>
      </c>
      <c r="F14" s="137" t="s">
        <v>333</v>
      </c>
      <c r="G14" s="135" t="s">
        <v>188</v>
      </c>
      <c r="H14" s="281" t="s">
        <v>187</v>
      </c>
    </row>
    <row r="15" spans="1:8" ht="64.5" x14ac:dyDescent="0.25">
      <c r="A15" s="527" t="s">
        <v>0</v>
      </c>
      <c r="B15" s="51">
        <v>1</v>
      </c>
      <c r="C15" s="83" t="s">
        <v>1</v>
      </c>
      <c r="D15" s="57">
        <v>16</v>
      </c>
      <c r="E15" s="165">
        <v>416</v>
      </c>
      <c r="F15" s="211">
        <f>E15*0.95</f>
        <v>395.2</v>
      </c>
      <c r="G15" s="74" t="s">
        <v>338</v>
      </c>
      <c r="H15" s="77" t="s">
        <v>191</v>
      </c>
    </row>
    <row r="16" spans="1:8" ht="304.5" x14ac:dyDescent="0.25">
      <c r="A16" s="528"/>
      <c r="B16" s="51">
        <v>2</v>
      </c>
      <c r="C16" s="83" t="s">
        <v>2</v>
      </c>
      <c r="D16" s="57">
        <v>4</v>
      </c>
      <c r="E16" s="165">
        <v>784</v>
      </c>
      <c r="F16" s="211">
        <f t="shared" ref="F16:F39" si="0">E16*0.95</f>
        <v>744.8</v>
      </c>
      <c r="G16" s="74" t="s">
        <v>362</v>
      </c>
      <c r="H16" s="77" t="s">
        <v>190</v>
      </c>
    </row>
    <row r="17" spans="1:8" ht="315" x14ac:dyDescent="0.25">
      <c r="A17" s="529"/>
      <c r="B17" s="51">
        <v>3</v>
      </c>
      <c r="C17" s="83" t="s">
        <v>3</v>
      </c>
      <c r="D17" s="57">
        <v>4</v>
      </c>
      <c r="E17" s="165">
        <v>784</v>
      </c>
      <c r="F17" s="211">
        <f t="shared" si="0"/>
        <v>744.8</v>
      </c>
      <c r="G17" s="84" t="s">
        <v>339</v>
      </c>
      <c r="H17" s="82" t="s">
        <v>280</v>
      </c>
    </row>
    <row r="18" spans="1:8" ht="306.75" x14ac:dyDescent="0.25">
      <c r="A18" s="530" t="s">
        <v>4</v>
      </c>
      <c r="B18" s="51">
        <v>4</v>
      </c>
      <c r="C18" s="83" t="s">
        <v>5</v>
      </c>
      <c r="D18" s="57">
        <v>4</v>
      </c>
      <c r="E18" s="165">
        <v>15</v>
      </c>
      <c r="F18" s="211">
        <f t="shared" si="0"/>
        <v>14.25</v>
      </c>
      <c r="G18" s="84" t="s">
        <v>345</v>
      </c>
      <c r="H18" s="282" t="s">
        <v>248</v>
      </c>
    </row>
    <row r="19" spans="1:8" ht="287.25" x14ac:dyDescent="0.25">
      <c r="A19" s="528"/>
      <c r="B19" s="51">
        <v>5</v>
      </c>
      <c r="C19" s="83" t="s">
        <v>6</v>
      </c>
      <c r="D19" s="57">
        <v>4</v>
      </c>
      <c r="E19" s="165">
        <v>5</v>
      </c>
      <c r="F19" s="211">
        <f t="shared" si="0"/>
        <v>4.75</v>
      </c>
      <c r="G19" s="74" t="s">
        <v>344</v>
      </c>
      <c r="H19" s="82" t="s">
        <v>246</v>
      </c>
    </row>
    <row r="20" spans="1:8" ht="278.45" customHeight="1" x14ac:dyDescent="0.25">
      <c r="A20" s="528"/>
      <c r="B20" s="51">
        <v>6</v>
      </c>
      <c r="C20" s="86" t="s">
        <v>232</v>
      </c>
      <c r="D20" s="57">
        <v>16</v>
      </c>
      <c r="E20" s="165">
        <v>25</v>
      </c>
      <c r="F20" s="211">
        <f t="shared" si="0"/>
        <v>23.75</v>
      </c>
      <c r="G20" s="84" t="s">
        <v>343</v>
      </c>
      <c r="H20" s="283" t="s">
        <v>204</v>
      </c>
    </row>
    <row r="21" spans="1:8" ht="213" customHeight="1" x14ac:dyDescent="0.25">
      <c r="A21" s="529"/>
      <c r="B21" s="51">
        <v>7</v>
      </c>
      <c r="C21" s="83" t="s">
        <v>8</v>
      </c>
      <c r="D21" s="57">
        <v>4</v>
      </c>
      <c r="E21" s="165">
        <v>3</v>
      </c>
      <c r="F21" s="211">
        <f t="shared" si="0"/>
        <v>2.8499999999999996</v>
      </c>
      <c r="G21" s="74" t="s">
        <v>340</v>
      </c>
      <c r="H21" s="77" t="s">
        <v>192</v>
      </c>
    </row>
    <row r="22" spans="1:8" ht="332.25" x14ac:dyDescent="0.25">
      <c r="A22" s="530" t="s">
        <v>9</v>
      </c>
      <c r="B22" s="51">
        <v>8</v>
      </c>
      <c r="C22" s="86" t="s">
        <v>231</v>
      </c>
      <c r="D22" s="57">
        <v>56</v>
      </c>
      <c r="E22" s="165">
        <v>5</v>
      </c>
      <c r="F22" s="211">
        <f t="shared" si="0"/>
        <v>4.75</v>
      </c>
      <c r="G22" s="44" t="s">
        <v>342</v>
      </c>
      <c r="H22" s="77" t="s">
        <v>236</v>
      </c>
    </row>
    <row r="23" spans="1:8" ht="360" x14ac:dyDescent="0.25">
      <c r="A23" s="528"/>
      <c r="B23" s="51">
        <v>9</v>
      </c>
      <c r="C23" s="86" t="s">
        <v>230</v>
      </c>
      <c r="D23" s="57">
        <v>24</v>
      </c>
      <c r="E23" s="165">
        <v>11</v>
      </c>
      <c r="F23" s="211">
        <f t="shared" si="0"/>
        <v>10.45</v>
      </c>
      <c r="G23" s="45" t="s">
        <v>341</v>
      </c>
      <c r="H23" s="77" t="s">
        <v>237</v>
      </c>
    </row>
    <row r="24" spans="1:8" ht="305.45" customHeight="1" x14ac:dyDescent="0.25">
      <c r="A24" s="528"/>
      <c r="B24" s="51">
        <v>10</v>
      </c>
      <c r="C24" s="86" t="s">
        <v>239</v>
      </c>
      <c r="D24" s="57">
        <v>540</v>
      </c>
      <c r="E24" s="180">
        <v>1</v>
      </c>
      <c r="F24" s="211">
        <f t="shared" si="0"/>
        <v>0.95</v>
      </c>
      <c r="G24" s="87" t="s">
        <v>346</v>
      </c>
      <c r="H24" s="537" t="s">
        <v>227</v>
      </c>
    </row>
    <row r="25" spans="1:8" ht="153" customHeight="1" x14ac:dyDescent="0.25">
      <c r="A25" s="529"/>
      <c r="B25" s="51">
        <v>11</v>
      </c>
      <c r="C25" s="86" t="s">
        <v>240</v>
      </c>
      <c r="D25" s="57">
        <v>216</v>
      </c>
      <c r="E25" s="165">
        <v>2</v>
      </c>
      <c r="F25" s="211">
        <f t="shared" si="0"/>
        <v>1.9</v>
      </c>
      <c r="G25" s="88" t="s">
        <v>347</v>
      </c>
      <c r="H25" s="537"/>
    </row>
    <row r="26" spans="1:8" ht="36.6" customHeight="1" x14ac:dyDescent="0.25">
      <c r="A26" s="530" t="s">
        <v>14</v>
      </c>
      <c r="B26" s="51">
        <v>12</v>
      </c>
      <c r="C26" s="83" t="s">
        <v>15</v>
      </c>
      <c r="D26" s="57">
        <v>24</v>
      </c>
      <c r="E26" s="165">
        <v>1</v>
      </c>
      <c r="F26" s="211">
        <f t="shared" si="0"/>
        <v>0.95</v>
      </c>
      <c r="G26" s="532" t="s">
        <v>348</v>
      </c>
      <c r="H26" s="541" t="s">
        <v>208</v>
      </c>
    </row>
    <row r="27" spans="1:8" ht="60.6" customHeight="1" x14ac:dyDescent="0.25">
      <c r="A27" s="529"/>
      <c r="B27" s="51">
        <v>13</v>
      </c>
      <c r="C27" s="83" t="s">
        <v>16</v>
      </c>
      <c r="D27" s="57">
        <v>16</v>
      </c>
      <c r="E27" s="165">
        <v>1</v>
      </c>
      <c r="F27" s="211">
        <f t="shared" si="0"/>
        <v>0.95</v>
      </c>
      <c r="G27" s="533"/>
      <c r="H27" s="541"/>
    </row>
    <row r="28" spans="1:8" ht="315" customHeight="1" x14ac:dyDescent="0.25">
      <c r="A28" s="530" t="s">
        <v>17</v>
      </c>
      <c r="B28" s="51">
        <v>14</v>
      </c>
      <c r="C28" s="89" t="s">
        <v>244</v>
      </c>
      <c r="D28" s="57">
        <v>520</v>
      </c>
      <c r="E28" s="165">
        <v>2</v>
      </c>
      <c r="F28" s="211">
        <f t="shared" si="0"/>
        <v>1.9</v>
      </c>
      <c r="G28" s="85" t="s">
        <v>351</v>
      </c>
      <c r="H28" s="82" t="s">
        <v>245</v>
      </c>
    </row>
    <row r="29" spans="1:8" ht="120" customHeight="1" x14ac:dyDescent="0.25">
      <c r="A29" s="528"/>
      <c r="B29" s="51">
        <v>15</v>
      </c>
      <c r="C29" s="83" t="s">
        <v>19</v>
      </c>
      <c r="D29" s="57">
        <v>880</v>
      </c>
      <c r="E29" s="165">
        <v>5</v>
      </c>
      <c r="F29" s="211">
        <f t="shared" si="0"/>
        <v>4.75</v>
      </c>
      <c r="G29" s="90" t="s">
        <v>352</v>
      </c>
      <c r="H29" s="77" t="s">
        <v>226</v>
      </c>
    </row>
    <row r="30" spans="1:8" ht="366.6" customHeight="1" x14ac:dyDescent="0.25">
      <c r="A30" s="528"/>
      <c r="B30" s="51">
        <v>16</v>
      </c>
      <c r="C30" s="83" t="s">
        <v>20</v>
      </c>
      <c r="D30" s="57">
        <v>504</v>
      </c>
      <c r="E30" s="165">
        <v>1</v>
      </c>
      <c r="F30" s="211">
        <f t="shared" si="0"/>
        <v>0.95</v>
      </c>
      <c r="G30" s="84" t="s">
        <v>353</v>
      </c>
      <c r="H30" s="282" t="s">
        <v>203</v>
      </c>
    </row>
    <row r="31" spans="1:8" ht="409.15" customHeight="1" x14ac:dyDescent="0.25">
      <c r="A31" s="529"/>
      <c r="B31" s="51">
        <v>17</v>
      </c>
      <c r="C31" s="86" t="s">
        <v>241</v>
      </c>
      <c r="D31" s="57">
        <v>528</v>
      </c>
      <c r="E31" s="212">
        <v>4</v>
      </c>
      <c r="F31" s="211">
        <f t="shared" si="0"/>
        <v>3.8</v>
      </c>
      <c r="G31" s="45" t="s">
        <v>354</v>
      </c>
      <c r="H31" s="77" t="s">
        <v>238</v>
      </c>
    </row>
    <row r="32" spans="1:8" ht="77.45" customHeight="1" x14ac:dyDescent="0.25">
      <c r="A32" s="530" t="s">
        <v>22</v>
      </c>
      <c r="B32" s="51">
        <v>18</v>
      </c>
      <c r="C32" s="83" t="s">
        <v>23</v>
      </c>
      <c r="D32" s="57">
        <v>4</v>
      </c>
      <c r="E32" s="165">
        <v>1250</v>
      </c>
      <c r="F32" s="211">
        <f t="shared" si="0"/>
        <v>1187.5</v>
      </c>
      <c r="G32" s="90" t="s">
        <v>355</v>
      </c>
      <c r="H32" s="538" t="s">
        <v>207</v>
      </c>
    </row>
    <row r="33" spans="1:10" ht="279.60000000000002" customHeight="1" x14ac:dyDescent="0.25">
      <c r="A33" s="528"/>
      <c r="B33" s="51">
        <v>19</v>
      </c>
      <c r="C33" s="83" t="s">
        <v>25</v>
      </c>
      <c r="D33" s="57">
        <v>4</v>
      </c>
      <c r="E33" s="165">
        <v>1250</v>
      </c>
      <c r="F33" s="211">
        <f>E33*0.95</f>
        <v>1187.5</v>
      </c>
      <c r="G33" s="84" t="s">
        <v>363</v>
      </c>
      <c r="H33" s="538"/>
    </row>
    <row r="34" spans="1:10" ht="103.15" customHeight="1" x14ac:dyDescent="0.25">
      <c r="A34" s="528"/>
      <c r="B34" s="51">
        <v>20</v>
      </c>
      <c r="C34" s="83" t="s">
        <v>24</v>
      </c>
      <c r="D34" s="57">
        <v>4</v>
      </c>
      <c r="E34" s="165">
        <v>332</v>
      </c>
      <c r="F34" s="211">
        <f t="shared" si="0"/>
        <v>315.39999999999998</v>
      </c>
      <c r="G34" s="84" t="s">
        <v>356</v>
      </c>
      <c r="H34" s="284" t="s">
        <v>205</v>
      </c>
    </row>
    <row r="35" spans="1:10" ht="137.25" x14ac:dyDescent="0.25">
      <c r="A35" s="529"/>
      <c r="B35" s="51">
        <v>21</v>
      </c>
      <c r="C35" s="83" t="s">
        <v>26</v>
      </c>
      <c r="D35" s="57">
        <v>16</v>
      </c>
      <c r="E35" s="165">
        <v>40</v>
      </c>
      <c r="F35" s="211">
        <f t="shared" si="0"/>
        <v>38</v>
      </c>
      <c r="G35" s="74" t="s">
        <v>357</v>
      </c>
      <c r="H35" s="77" t="s">
        <v>206</v>
      </c>
    </row>
    <row r="36" spans="1:10" x14ac:dyDescent="0.25">
      <c r="A36" s="535" t="s">
        <v>27</v>
      </c>
      <c r="B36" s="51">
        <v>22</v>
      </c>
      <c r="C36" s="83" t="s">
        <v>28</v>
      </c>
      <c r="D36" s="57">
        <v>4</v>
      </c>
      <c r="E36" s="180">
        <v>1664</v>
      </c>
      <c r="F36" s="211">
        <f t="shared" si="0"/>
        <v>1580.8</v>
      </c>
      <c r="G36" s="531" t="s">
        <v>358</v>
      </c>
      <c r="H36" s="284"/>
    </row>
    <row r="37" spans="1:10" x14ac:dyDescent="0.25">
      <c r="A37" s="535"/>
      <c r="B37" s="51">
        <v>23</v>
      </c>
      <c r="C37" s="83" t="s">
        <v>29</v>
      </c>
      <c r="D37" s="57">
        <v>72</v>
      </c>
      <c r="E37" s="180">
        <v>92</v>
      </c>
      <c r="F37" s="211">
        <f t="shared" si="0"/>
        <v>87.399999999999991</v>
      </c>
      <c r="G37" s="531"/>
      <c r="H37" s="284"/>
    </row>
    <row r="38" spans="1:10" ht="88.15" customHeight="1" x14ac:dyDescent="0.25">
      <c r="A38" s="535" t="s">
        <v>30</v>
      </c>
      <c r="B38" s="51">
        <v>24</v>
      </c>
      <c r="C38" s="83" t="s">
        <v>31</v>
      </c>
      <c r="D38" s="57">
        <v>280</v>
      </c>
      <c r="E38" s="165">
        <v>1</v>
      </c>
      <c r="F38" s="211">
        <f t="shared" si="0"/>
        <v>0.95</v>
      </c>
      <c r="G38" s="532" t="s">
        <v>359</v>
      </c>
      <c r="H38" s="539" t="s">
        <v>225</v>
      </c>
    </row>
    <row r="39" spans="1:10" ht="112.15" customHeight="1" thickBot="1" x14ac:dyDescent="0.3">
      <c r="A39" s="536"/>
      <c r="B39" s="103">
        <v>25</v>
      </c>
      <c r="C39" s="285" t="s">
        <v>32</v>
      </c>
      <c r="D39" s="286">
        <v>64</v>
      </c>
      <c r="E39" s="178">
        <v>1</v>
      </c>
      <c r="F39" s="287">
        <f t="shared" si="0"/>
        <v>0.95</v>
      </c>
      <c r="G39" s="534"/>
      <c r="H39" s="540"/>
    </row>
    <row r="40" spans="1:10" ht="15.75" thickBot="1" x14ac:dyDescent="0.3"/>
    <row r="41" spans="1:10" ht="15.75" thickBot="1" x14ac:dyDescent="0.3">
      <c r="E41" s="525" t="s">
        <v>281</v>
      </c>
      <c r="F41" s="526"/>
      <c r="G41" s="526"/>
      <c r="H41" s="73"/>
    </row>
    <row r="42" spans="1:10" ht="30" x14ac:dyDescent="0.25">
      <c r="E42" s="69">
        <v>153520</v>
      </c>
      <c r="F42" s="199"/>
      <c r="G42" s="70" t="s">
        <v>222</v>
      </c>
      <c r="H42" s="213" t="s">
        <v>215</v>
      </c>
      <c r="J42" s="11"/>
    </row>
    <row r="43" spans="1:10" x14ac:dyDescent="0.25">
      <c r="D43">
        <v>1000000</v>
      </c>
      <c r="E43" s="71">
        <v>467.2</v>
      </c>
      <c r="F43" s="200"/>
      <c r="G43" t="s">
        <v>224</v>
      </c>
      <c r="H43" s="214" t="s">
        <v>223</v>
      </c>
      <c r="J43" s="11"/>
    </row>
    <row r="44" spans="1:10" x14ac:dyDescent="0.25">
      <c r="D44">
        <v>8320</v>
      </c>
      <c r="E44" s="62">
        <f>(D44*E43)/D43</f>
        <v>3.8871039999999999</v>
      </c>
      <c r="F44" s="201"/>
      <c r="G44" t="s">
        <v>284</v>
      </c>
      <c r="H44" s="214"/>
      <c r="J44" s="11"/>
    </row>
    <row r="45" spans="1:10" ht="30" x14ac:dyDescent="0.25">
      <c r="E45" s="67">
        <v>108000</v>
      </c>
      <c r="F45" s="202"/>
      <c r="G45" s="157" t="s">
        <v>221</v>
      </c>
      <c r="H45" s="214"/>
    </row>
    <row r="46" spans="1:10" x14ac:dyDescent="0.25">
      <c r="E46" s="63">
        <v>14325</v>
      </c>
      <c r="F46" s="203"/>
      <c r="G46" s="157" t="s">
        <v>216</v>
      </c>
      <c r="H46" s="215" t="s">
        <v>217</v>
      </c>
    </row>
    <row r="47" spans="1:10" x14ac:dyDescent="0.25">
      <c r="E47" s="60">
        <v>2.8</v>
      </c>
      <c r="F47" s="204"/>
      <c r="G47" s="158" t="s">
        <v>218</v>
      </c>
      <c r="H47" s="214" t="s">
        <v>194</v>
      </c>
      <c r="J47" s="11"/>
    </row>
    <row r="48" spans="1:10" ht="30" x14ac:dyDescent="0.25">
      <c r="E48" s="61">
        <v>422.52</v>
      </c>
      <c r="G48" s="157" t="s">
        <v>285</v>
      </c>
      <c r="H48" s="216" t="s">
        <v>219</v>
      </c>
    </row>
    <row r="49" spans="4:8" x14ac:dyDescent="0.25">
      <c r="E49" s="68">
        <f>E44*E48</f>
        <v>1642.37918208</v>
      </c>
      <c r="F49" s="205"/>
      <c r="G49" s="158" t="s">
        <v>282</v>
      </c>
      <c r="H49" s="216" t="s">
        <v>220</v>
      </c>
    </row>
    <row r="50" spans="4:8" ht="15" customHeight="1" thickBot="1" x14ac:dyDescent="0.3">
      <c r="E50" s="126"/>
      <c r="F50"/>
      <c r="G50" s="543" t="s">
        <v>283</v>
      </c>
      <c r="H50" s="191"/>
    </row>
    <row r="51" spans="4:8" ht="15.75" thickBot="1" x14ac:dyDescent="0.3">
      <c r="D51" s="64"/>
      <c r="E51" s="126"/>
      <c r="F51"/>
      <c r="G51" s="543"/>
      <c r="H51" s="191"/>
    </row>
    <row r="52" spans="4:8" ht="27" customHeight="1" thickBot="1" x14ac:dyDescent="0.3">
      <c r="E52" s="127"/>
      <c r="F52" s="123"/>
      <c r="G52" s="543"/>
      <c r="H52" s="128"/>
    </row>
    <row r="53" spans="4:8" x14ac:dyDescent="0.25">
      <c r="D53" s="65"/>
      <c r="E53"/>
      <c r="F53"/>
      <c r="H53"/>
    </row>
    <row r="54" spans="4:8" x14ac:dyDescent="0.25">
      <c r="D54" s="65"/>
      <c r="E54" s="68"/>
      <c r="F54" s="205"/>
      <c r="G54" s="158"/>
      <c r="H54"/>
    </row>
    <row r="55" spans="4:8" x14ac:dyDescent="0.25">
      <c r="D55" s="65"/>
      <c r="E55"/>
      <c r="F55"/>
      <c r="H55"/>
    </row>
    <row r="56" spans="4:8" x14ac:dyDescent="0.25">
      <c r="D56" s="65"/>
      <c r="E56"/>
      <c r="F56"/>
      <c r="H56"/>
    </row>
    <row r="57" spans="4:8" x14ac:dyDescent="0.25">
      <c r="D57" s="65"/>
      <c r="E57"/>
      <c r="F57"/>
      <c r="H57"/>
    </row>
    <row r="58" spans="4:8" x14ac:dyDescent="0.25">
      <c r="E58"/>
      <c r="F58"/>
      <c r="H58"/>
    </row>
    <row r="59" spans="4:8" x14ac:dyDescent="0.25">
      <c r="E59"/>
      <c r="F59"/>
      <c r="H59"/>
    </row>
    <row r="60" spans="4:8" x14ac:dyDescent="0.25">
      <c r="E60"/>
      <c r="F60"/>
      <c r="H60"/>
    </row>
    <row r="61" spans="4:8" x14ac:dyDescent="0.25">
      <c r="E61"/>
      <c r="F61"/>
      <c r="H61"/>
    </row>
    <row r="62" spans="4:8" x14ac:dyDescent="0.25">
      <c r="E62"/>
      <c r="F62"/>
      <c r="H62"/>
    </row>
    <row r="63" spans="4:8" x14ac:dyDescent="0.25">
      <c r="E63" s="542"/>
      <c r="F63" s="66"/>
      <c r="H63"/>
    </row>
    <row r="64" spans="4:8" x14ac:dyDescent="0.25">
      <c r="E64" s="542"/>
      <c r="F64" s="66"/>
      <c r="H64"/>
    </row>
    <row r="65" customFormat="1" x14ac:dyDescent="0.25"/>
    <row r="66" customFormat="1" x14ac:dyDescent="0.25"/>
    <row r="67" customFormat="1" x14ac:dyDescent="0.25"/>
    <row r="68" customFormat="1" x14ac:dyDescent="0.25"/>
    <row r="69" customFormat="1" x14ac:dyDescent="0.25"/>
  </sheetData>
  <mergeCells count="31">
    <mergeCell ref="H24:H25"/>
    <mergeCell ref="H32:H33"/>
    <mergeCell ref="H38:H39"/>
    <mergeCell ref="H26:H27"/>
    <mergeCell ref="E63:E64"/>
    <mergeCell ref="G50:G52"/>
    <mergeCell ref="A9:E9"/>
    <mergeCell ref="A10:E10"/>
    <mergeCell ref="A11:E11"/>
    <mergeCell ref="E41:G41"/>
    <mergeCell ref="A15:A17"/>
    <mergeCell ref="A18:A21"/>
    <mergeCell ref="A22:A25"/>
    <mergeCell ref="A26:A27"/>
    <mergeCell ref="A28:A31"/>
    <mergeCell ref="G36:G37"/>
    <mergeCell ref="G26:G27"/>
    <mergeCell ref="G38:G39"/>
    <mergeCell ref="A36:A37"/>
    <mergeCell ref="A38:A39"/>
    <mergeCell ref="A32:A35"/>
    <mergeCell ref="A13:E13"/>
    <mergeCell ref="A5:E5"/>
    <mergeCell ref="A7:E7"/>
    <mergeCell ref="A8:E8"/>
    <mergeCell ref="A1:H1"/>
    <mergeCell ref="A3:E3"/>
    <mergeCell ref="A2:E2"/>
    <mergeCell ref="A4:E4"/>
    <mergeCell ref="A6:E6"/>
    <mergeCell ref="H5:H6"/>
  </mergeCells>
  <hyperlinks>
    <hyperlink ref="H15" r:id="rId1" xr:uid="{D92B1738-7421-4C5C-AD83-E873B268BE18}"/>
    <hyperlink ref="H16" r:id="rId2" xr:uid="{5A473B87-680E-4281-936C-0D47F71DBECA}"/>
    <hyperlink ref="H35" r:id="rId3" display="https://council.vancouver.ca/20250521/documents/cfsc1.pdf" xr:uid="{CD225A7C-D229-4799-83BE-C364C2C5582A}"/>
    <hyperlink ref="H21" r:id="rId4" display="https://academic.oup.com/jee/article/111/3/1014/4959247?login=true&amp;guestAccessKey=" xr:uid="{E6071F26-4C43-4527-AEDB-DDF0E3850D04}"/>
    <hyperlink ref="H23" r:id="rId5" location="bibr2-1178622121995819" display="https://journals.sagepub.com/doi/10.1177/1178622121995819#bibr2-1178622121995819" xr:uid="{F989811D-54AB-4F29-9286-3D429B0E4941}"/>
    <hyperlink ref="H20" r:id="rId6" location="bibr2-1178622121995819" display="https://journals.sagepub.com/doi/10.1177/1178622121995819#bibr2-1178622121995819" xr:uid="{CF80A28C-311C-4A74-AD92-6350628B5DC8}"/>
    <hyperlink ref="H2" r:id="rId7" xr:uid="{0B24559E-783D-44A6-B683-B67103B062E6}"/>
    <hyperlink ref="H9" r:id="rId8" xr:uid="{A138A7CD-599F-4F08-98EC-D514F33D4D9A}"/>
    <hyperlink ref="H24" r:id="rId9" location="Tab1" display="https://link.springer.com/article/10.1007/s13593-025-01055-w#Tab1" xr:uid="{0BD0B146-923D-48A7-86F6-4AF3BC6283C2}"/>
    <hyperlink ref="H10" r:id="rId10" display="https://www2.gov.bc.ca/assets/gov/farming-natural-resources-and-industry/agriculture-and-seafood/agricultural-land-and-environment/water/agriculture-water-demand-model/500300-14_agric_water_demand_model_fvrd_report_feb13_2015.pdf" xr:uid="{D4D4A3E5-E8B5-4480-B593-752F0930606F}"/>
    <hyperlink ref="H4" r:id="rId11" xr:uid="{3CE09E4F-7399-4484-83AF-82A2C6E6E801}"/>
    <hyperlink ref="H42" r:id="rId12" xr:uid="{84C4FEB0-4872-48C8-B1E6-1725541FF7B6}"/>
    <hyperlink ref="H48" r:id="rId13" xr:uid="{7176812C-186E-4207-B743-19BB19AA2524}"/>
    <hyperlink ref="H49" r:id="rId14" xr:uid="{AE3CEB6C-9CD2-4EE9-84C1-33EB71D09368}"/>
    <hyperlink ref="H38" r:id="rId15" xr:uid="{E90D1FED-FD2F-4F85-A26E-B1B5BB15D928}"/>
    <hyperlink ref="H29" r:id="rId16" xr:uid="{4B8556B3-98D9-47FB-80AD-00BFF204D937}"/>
    <hyperlink ref="H22" r:id="rId17" xr:uid="{E18C0CDD-5421-46FB-901E-222EE17C5DA7}"/>
    <hyperlink ref="H31" r:id="rId18" location="Sec12" display="https://link.springer.com/chapter/10.1007/978-981-95-6071-4_7#Sec12" xr:uid="{E1EA69A1-D76F-4458-B3AC-3E3111194DDC}"/>
    <hyperlink ref="H7" r:id="rId19" xr:uid="{5A75815B-D12B-45C0-81FF-CCA1322EBABC}"/>
    <hyperlink ref="H46" r:id="rId20" xr:uid="{E0CD17F7-0CD2-4BFA-86F5-E9DD6676A2B9}"/>
    <hyperlink ref="H5" r:id="rId21" xr:uid="{03C517EA-A9E2-41C4-B260-EA486166690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1AA82-D7F7-46BA-8CC8-EBE815B656D9}">
  <dimension ref="B1:E21"/>
  <sheetViews>
    <sheetView topLeftCell="A8" zoomScale="55" zoomScaleNormal="55" workbookViewId="0">
      <selection activeCell="D3" sqref="D3"/>
    </sheetView>
  </sheetViews>
  <sheetFormatPr defaultColWidth="11.5703125" defaultRowHeight="15" x14ac:dyDescent="0.25"/>
  <cols>
    <col min="1" max="1" width="11.5703125" style="11"/>
    <col min="2" max="2" width="4.42578125" style="6" customWidth="1"/>
    <col min="3" max="3" width="19.85546875" style="43" customWidth="1"/>
    <col min="4" max="4" width="96.28515625" style="43" customWidth="1"/>
    <col min="5" max="5" width="135.7109375" style="11" customWidth="1"/>
    <col min="6" max="16384" width="11.5703125" style="11"/>
  </cols>
  <sheetData>
    <row r="1" spans="2:5" ht="15.6" customHeight="1" x14ac:dyDescent="0.25">
      <c r="C1" s="41"/>
      <c r="D1" s="41"/>
      <c r="E1" s="42"/>
    </row>
    <row r="2" spans="2:5" x14ac:dyDescent="0.25">
      <c r="B2" s="13"/>
      <c r="C2" s="13" t="s">
        <v>409</v>
      </c>
      <c r="D2" s="13" t="s">
        <v>410</v>
      </c>
      <c r="E2" s="12" t="s">
        <v>35</v>
      </c>
    </row>
    <row r="3" spans="2:5" ht="45" x14ac:dyDescent="0.25">
      <c r="B3" s="241">
        <v>1</v>
      </c>
      <c r="C3" s="44" t="s">
        <v>71</v>
      </c>
      <c r="D3" s="44" t="s">
        <v>82</v>
      </c>
      <c r="E3" s="288" t="s">
        <v>83</v>
      </c>
    </row>
    <row r="4" spans="2:5" ht="30" x14ac:dyDescent="0.25">
      <c r="B4" s="241">
        <v>2</v>
      </c>
      <c r="C4" s="44" t="s">
        <v>72</v>
      </c>
      <c r="D4" s="44" t="s">
        <v>75</v>
      </c>
      <c r="E4" s="288" t="s">
        <v>74</v>
      </c>
    </row>
    <row r="5" spans="2:5" ht="75" x14ac:dyDescent="0.25">
      <c r="B5" s="241">
        <v>3</v>
      </c>
      <c r="C5" s="44" t="s">
        <v>34</v>
      </c>
      <c r="D5" s="44" t="s">
        <v>40</v>
      </c>
      <c r="E5" s="288" t="s">
        <v>39</v>
      </c>
    </row>
    <row r="6" spans="2:5" ht="30" x14ac:dyDescent="0.25">
      <c r="B6" s="241">
        <v>4</v>
      </c>
      <c r="C6" s="44" t="s">
        <v>46</v>
      </c>
      <c r="D6" s="44" t="s">
        <v>47</v>
      </c>
      <c r="E6" s="544" t="s">
        <v>84</v>
      </c>
    </row>
    <row r="7" spans="2:5" ht="45" x14ac:dyDescent="0.25">
      <c r="B7" s="241">
        <v>5</v>
      </c>
      <c r="C7" s="44" t="s">
        <v>48</v>
      </c>
      <c r="D7" s="44" t="s">
        <v>49</v>
      </c>
      <c r="E7" s="544"/>
    </row>
    <row r="8" spans="2:5" ht="45" x14ac:dyDescent="0.25">
      <c r="B8" s="241">
        <v>6</v>
      </c>
      <c r="C8" s="44" t="s">
        <v>50</v>
      </c>
      <c r="D8" s="44" t="s">
        <v>51</v>
      </c>
      <c r="E8" s="544"/>
    </row>
    <row r="9" spans="2:5" ht="75" x14ac:dyDescent="0.25">
      <c r="B9" s="241">
        <v>7</v>
      </c>
      <c r="C9" s="44" t="s">
        <v>14</v>
      </c>
      <c r="D9" s="44" t="s">
        <v>77</v>
      </c>
      <c r="E9" s="289" t="s">
        <v>73</v>
      </c>
    </row>
    <row r="10" spans="2:5" ht="30" x14ac:dyDescent="0.25">
      <c r="B10" s="241">
        <v>8</v>
      </c>
      <c r="C10" s="301" t="s">
        <v>62</v>
      </c>
      <c r="D10" s="44" t="s">
        <v>85</v>
      </c>
      <c r="E10" s="290" t="s">
        <v>86</v>
      </c>
    </row>
    <row r="11" spans="2:5" ht="60" x14ac:dyDescent="0.25">
      <c r="B11" s="241">
        <v>9</v>
      </c>
      <c r="C11" s="44" t="s">
        <v>66</v>
      </c>
      <c r="D11" s="44" t="s">
        <v>67</v>
      </c>
      <c r="E11" s="289" t="s">
        <v>63</v>
      </c>
    </row>
    <row r="12" spans="2:5" ht="75" x14ac:dyDescent="0.25">
      <c r="B12" s="241">
        <v>10</v>
      </c>
      <c r="C12" s="44" t="s">
        <v>69</v>
      </c>
      <c r="D12" s="44" t="s">
        <v>68</v>
      </c>
      <c r="E12" s="291" t="s">
        <v>70</v>
      </c>
    </row>
    <row r="13" spans="2:5" ht="45" x14ac:dyDescent="0.25">
      <c r="B13" s="241">
        <v>11</v>
      </c>
      <c r="C13" s="44" t="s">
        <v>104</v>
      </c>
      <c r="D13" s="44" t="s">
        <v>105</v>
      </c>
      <c r="E13" s="290" t="s">
        <v>106</v>
      </c>
    </row>
    <row r="14" spans="2:5" ht="30" x14ac:dyDescent="0.25">
      <c r="B14" s="241">
        <v>12</v>
      </c>
      <c r="C14" s="44" t="s">
        <v>109</v>
      </c>
      <c r="D14" s="44" t="s">
        <v>114</v>
      </c>
      <c r="E14" s="289" t="s">
        <v>115</v>
      </c>
    </row>
    <row r="15" spans="2:5" ht="60" x14ac:dyDescent="0.25">
      <c r="B15" s="241">
        <v>13</v>
      </c>
      <c r="C15" s="44" t="s">
        <v>108</v>
      </c>
      <c r="D15" s="44" t="s">
        <v>116</v>
      </c>
      <c r="E15" s="545" t="s">
        <v>117</v>
      </c>
    </row>
    <row r="16" spans="2:5" ht="105" x14ac:dyDescent="0.25">
      <c r="B16" s="241">
        <v>14</v>
      </c>
      <c r="C16" s="44" t="s">
        <v>110</v>
      </c>
      <c r="D16" s="44" t="s">
        <v>111</v>
      </c>
      <c r="E16" s="545"/>
    </row>
    <row r="17" spans="2:5" x14ac:dyDescent="0.25">
      <c r="B17" s="241">
        <v>15</v>
      </c>
      <c r="C17" s="44" t="s">
        <v>112</v>
      </c>
      <c r="D17" s="44" t="s">
        <v>113</v>
      </c>
      <c r="E17" s="545"/>
    </row>
    <row r="18" spans="2:5" ht="60" x14ac:dyDescent="0.25">
      <c r="B18" s="241">
        <v>16</v>
      </c>
      <c r="C18" s="44" t="s">
        <v>126</v>
      </c>
      <c r="D18" s="44" t="s">
        <v>127</v>
      </c>
      <c r="E18" s="290" t="s">
        <v>128</v>
      </c>
    </row>
    <row r="19" spans="2:5" ht="45" x14ac:dyDescent="0.25">
      <c r="B19" s="241">
        <v>17</v>
      </c>
      <c r="C19" s="44" t="s">
        <v>129</v>
      </c>
      <c r="D19" s="44" t="s">
        <v>130</v>
      </c>
      <c r="E19" s="290" t="s">
        <v>128</v>
      </c>
    </row>
    <row r="20" spans="2:5" ht="75" x14ac:dyDescent="0.25">
      <c r="B20" s="241">
        <v>18</v>
      </c>
      <c r="C20" s="44" t="s">
        <v>138</v>
      </c>
      <c r="D20" s="44" t="s">
        <v>139</v>
      </c>
      <c r="E20" s="292" t="s">
        <v>140</v>
      </c>
    </row>
    <row r="21" spans="2:5" ht="45" x14ac:dyDescent="0.25">
      <c r="B21" s="241">
        <v>19</v>
      </c>
      <c r="C21" s="44" t="s">
        <v>156</v>
      </c>
      <c r="D21" s="44" t="s">
        <v>157</v>
      </c>
      <c r="E21" s="289" t="s">
        <v>158</v>
      </c>
    </row>
  </sheetData>
  <mergeCells count="2">
    <mergeCell ref="E6:E8"/>
    <mergeCell ref="E15:E17"/>
  </mergeCells>
  <phoneticPr fontId="10" type="noConversion"/>
  <hyperlinks>
    <hyperlink ref="E12" r:id="rId1" xr:uid="{C5E4D591-12BA-4C32-9FCB-932CF730C613}"/>
    <hyperlink ref="E9" r:id="rId2" xr:uid="{A681EF11-2D81-40A8-A2AA-AA344BC0FFFB}"/>
    <hyperlink ref="E10" r:id="rId3" location="section-4" xr:uid="{25530F3B-7111-413B-9F05-569E162A4D75}"/>
    <hyperlink ref="E15" r:id="rId4" xr:uid="{3A38D6D7-38B7-4D22-80D0-8B4BC41D2965}"/>
    <hyperlink ref="E18" r:id="rId5" xr:uid="{3D97E474-3DAC-4E0A-967D-82E3E923A759}"/>
    <hyperlink ref="E19" r:id="rId6" xr:uid="{D0F1AE92-78DC-400B-89C0-5169B73552C1}"/>
    <hyperlink ref="E20" r:id="rId7" location="bib188_x000a_" xr:uid="{0701C6C5-238D-4117-AED8-6C33C844631E}"/>
  </hyperlinks>
  <pageMargins left="0.7" right="0.7" top="0.75" bottom="0.75" header="0.3" footer="0.3"/>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 List of tables</vt:lpstr>
      <vt:lpstr>2. Results</vt:lpstr>
      <vt:lpstr>3. Scoring &amp; Indicators </vt:lpstr>
      <vt:lpstr>4. Cap mechanism</vt:lpstr>
      <vt:lpstr>5. Vocabulary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 XU</dc:creator>
  <cp:lastModifiedBy>Rob 1newell</cp:lastModifiedBy>
  <cp:lastPrinted>2026-03-29T02:49:30Z</cp:lastPrinted>
  <dcterms:created xsi:type="dcterms:W3CDTF">2026-03-16T02:09:42Z</dcterms:created>
  <dcterms:modified xsi:type="dcterms:W3CDTF">2026-08-02T05:55:46Z</dcterms:modified>
</cp:coreProperties>
</file>